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00" windowWidth="9690" windowHeight="6750" activeTab="2"/>
  </bookViews>
  <sheets>
    <sheet name="SCALE-UP on Shear Rate" sheetId="1" r:id="rId1"/>
    <sheet name="SCALE-UP on Velocity" sheetId="2" r:id="rId2"/>
    <sheet name="SCALE-UP on Flow Rate" sheetId="3" r:id="rId3"/>
  </sheets>
  <definedNames/>
  <calcPr fullCalcOnLoad="1"/>
</workbook>
</file>

<file path=xl/sharedStrings.xml><?xml version="1.0" encoding="utf-8"?>
<sst xmlns="http://schemas.openxmlformats.org/spreadsheetml/2006/main" count="690" uniqueCount="57">
  <si>
    <t>Actual</t>
  </si>
  <si>
    <t>Total</t>
  </si>
  <si>
    <t>Average</t>
  </si>
  <si>
    <t>Average Channel</t>
  </si>
  <si>
    <t>Reynolds # of Water</t>
  </si>
  <si>
    <t>Recirculation</t>
  </si>
  <si>
    <t>Number of</t>
  </si>
  <si>
    <t>Channel</t>
  </si>
  <si>
    <t>Retentate</t>
  </si>
  <si>
    <t>X - Sectional</t>
  </si>
  <si>
    <t>Hydraulic</t>
  </si>
  <si>
    <t>at the Retentate</t>
  </si>
  <si>
    <t>Membrane</t>
  </si>
  <si>
    <t>Flow</t>
  </si>
  <si>
    <t>Depth</t>
  </si>
  <si>
    <t>Channel Width</t>
  </si>
  <si>
    <t>Area</t>
  </si>
  <si>
    <t>Diameter</t>
  </si>
  <si>
    <t>Velocity</t>
  </si>
  <si>
    <t>Shear Rate</t>
  </si>
  <si>
    <t>Velocity; std T &amp; P</t>
  </si>
  <si>
    <t>Rate</t>
  </si>
  <si>
    <t>(mm)</t>
  </si>
  <si>
    <t>(cm)</t>
  </si>
  <si>
    <t>Channels</t>
  </si>
  <si>
    <t>(sq. cm)</t>
  </si>
  <si>
    <t>(cm/s)</t>
  </si>
  <si>
    <t>( /s)</t>
  </si>
  <si>
    <t>(For Ref. Only)</t>
  </si>
  <si>
    <t>(sq. ft)</t>
  </si>
  <si>
    <t>(l/min.)</t>
  </si>
  <si>
    <t>Gaskets</t>
  </si>
  <si>
    <t>(GPM)</t>
  </si>
  <si>
    <t>OptiSEP-BP 7000</t>
  </si>
  <si>
    <t>OptiSEP-BP 11000</t>
  </si>
  <si>
    <t>OPTISEP 3000</t>
  </si>
  <si>
    <t xml:space="preserve"> </t>
  </si>
  <si>
    <t>OPTISEP 7000</t>
  </si>
  <si>
    <t>OPTISEP 11000</t>
  </si>
  <si>
    <t>ENTER SHEAR RATE HERE</t>
  </si>
  <si>
    <t>Height</t>
  </si>
  <si>
    <t>NCSRT Scale Up Calulator for Shear, Velocity, and Flow Rate</t>
  </si>
  <si>
    <t>VARIABLE</t>
  </si>
  <si>
    <t xml:space="preserve">Membrane </t>
  </si>
  <si>
    <t>(Sq. Ft.)</t>
  </si>
  <si>
    <t>ENTER FLOW RATE (L/min) HERE</t>
  </si>
  <si>
    <t>L/min</t>
  </si>
  <si>
    <t>Read the velocity and shear rate in the line that has the module size and channel</t>
  </si>
  <si>
    <t xml:space="preserve">  height that you are using.</t>
  </si>
  <si>
    <r>
      <t>OPTISEP</t>
    </r>
    <r>
      <rPr>
        <vertAlign val="superscript"/>
        <sz val="10"/>
        <rFont val="Times New Roman"/>
        <family val="1"/>
      </rPr>
      <t>®</t>
    </r>
    <r>
      <rPr>
        <sz val="10"/>
        <rFont val="Arial"/>
        <family val="0"/>
      </rPr>
      <t xml:space="preserve"> 3000</t>
    </r>
  </si>
  <si>
    <t>ENTER VELOCITY (cm/sec) HERE</t>
  </si>
  <si>
    <t>cm/sec</t>
  </si>
  <si>
    <t>channel height that you are using.</t>
  </si>
  <si>
    <t xml:space="preserve">Read the flow rate and shear rate in the line that has the module size and </t>
  </si>
  <si>
    <t>/ sec</t>
  </si>
  <si>
    <t xml:space="preserve">Read the velocity and flow rate in the line that has the module size and channel </t>
  </si>
  <si>
    <t>height that you are using.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</si>
</sst>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7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vertAlign val="superscript"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0" fontId="0" fillId="2" borderId="0" xfId="0" applyFill="1" applyBorder="1" applyAlignment="1">
      <alignment/>
    </xf>
    <xf numFmtId="165" fontId="0" fillId="2" borderId="0" xfId="0" applyNumberFormat="1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165" fontId="1" fillId="3" borderId="2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165" fontId="1" fillId="3" borderId="4" xfId="0" applyNumberFormat="1" applyFont="1" applyFill="1" applyBorder="1" applyAlignment="1">
      <alignment horizontal="center"/>
    </xf>
    <xf numFmtId="1" fontId="1" fillId="4" borderId="6" xfId="0" applyNumberFormat="1" applyFont="1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5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5" fontId="0" fillId="0" borderId="11" xfId="0" applyNumberFormat="1" applyBorder="1" applyAlignment="1">
      <alignment/>
    </xf>
    <xf numFmtId="0" fontId="1" fillId="0" borderId="0" xfId="0" applyFont="1" applyBorder="1" applyAlignment="1">
      <alignment/>
    </xf>
    <xf numFmtId="165" fontId="1" fillId="0" borderId="11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3" borderId="12" xfId="0" applyNumberFormat="1" applyFont="1" applyFill="1" applyBorder="1" applyAlignment="1">
      <alignment horizontal="center"/>
    </xf>
    <xf numFmtId="165" fontId="1" fillId="3" borderId="13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2" borderId="11" xfId="0" applyNumberFormat="1" applyFill="1" applyBorder="1" applyAlignment="1">
      <alignment/>
    </xf>
    <xf numFmtId="165" fontId="1" fillId="0" borderId="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165" fontId="0" fillId="2" borderId="15" xfId="0" applyNumberFormat="1" applyFill="1" applyBorder="1" applyAlignment="1">
      <alignment/>
    </xf>
    <xf numFmtId="165" fontId="0" fillId="2" borderId="16" xfId="0" applyNumberFormat="1" applyFill="1" applyBorder="1" applyAlignment="1">
      <alignment/>
    </xf>
    <xf numFmtId="165" fontId="0" fillId="2" borderId="17" xfId="0" applyNumberFormat="1" applyFill="1" applyBorder="1" applyAlignment="1">
      <alignment/>
    </xf>
    <xf numFmtId="2" fontId="1" fillId="4" borderId="6" xfId="0" applyNumberFormat="1" applyFont="1" applyFill="1" applyBorder="1" applyAlignment="1">
      <alignment/>
    </xf>
    <xf numFmtId="0" fontId="0" fillId="0" borderId="18" xfId="0" applyBorder="1" applyAlignment="1">
      <alignment/>
    </xf>
    <xf numFmtId="165" fontId="0" fillId="0" borderId="0" xfId="0" applyNumberFormat="1" applyBorder="1" applyAlignment="1">
      <alignment/>
    </xf>
    <xf numFmtId="165" fontId="1" fillId="0" borderId="0" xfId="0" applyNumberFormat="1" applyFont="1" applyBorder="1" applyAlignment="1">
      <alignment/>
    </xf>
    <xf numFmtId="0" fontId="1" fillId="3" borderId="0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1" fillId="0" borderId="11" xfId="0" applyNumberFormat="1" applyFont="1" applyFill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0" fontId="0" fillId="0" borderId="15" xfId="0" applyBorder="1" applyAlignment="1">
      <alignment/>
    </xf>
    <xf numFmtId="165" fontId="0" fillId="0" borderId="17" xfId="0" applyNumberFormat="1" applyBorder="1" applyAlignment="1">
      <alignment horizontal="center"/>
    </xf>
    <xf numFmtId="165" fontId="0" fillId="0" borderId="8" xfId="0" applyNumberFormat="1" applyBorder="1" applyAlignment="1">
      <alignment/>
    </xf>
    <xf numFmtId="0" fontId="0" fillId="0" borderId="15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485775</xdr:colOff>
      <xdr:row>0</xdr:row>
      <xdr:rowOff>38100</xdr:rowOff>
    </xdr:from>
    <xdr:to>
      <xdr:col>12</xdr:col>
      <xdr:colOff>123825</xdr:colOff>
      <xdr:row>10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38100"/>
          <a:ext cx="18097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485775</xdr:colOff>
      <xdr:row>0</xdr:row>
      <xdr:rowOff>38100</xdr:rowOff>
    </xdr:from>
    <xdr:to>
      <xdr:col>10</xdr:col>
      <xdr:colOff>742950</xdr:colOff>
      <xdr:row>10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38100"/>
          <a:ext cx="18097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485775</xdr:colOff>
      <xdr:row>0</xdr:row>
      <xdr:rowOff>38100</xdr:rowOff>
    </xdr:from>
    <xdr:to>
      <xdr:col>13</xdr:col>
      <xdr:colOff>333375</xdr:colOff>
      <xdr:row>10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38100"/>
          <a:ext cx="18097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6"/>
  <sheetViews>
    <sheetView workbookViewId="0" topLeftCell="A1">
      <selection activeCell="B14" sqref="B14"/>
    </sheetView>
  </sheetViews>
  <sheetFormatPr defaultColWidth="9.140625" defaultRowHeight="12.75"/>
  <cols>
    <col min="1" max="1" width="26.140625" style="0" customWidth="1"/>
    <col min="2" max="2" width="11.7109375" style="0" customWidth="1"/>
    <col min="3" max="3" width="9.140625" style="0" hidden="1" customWidth="1"/>
    <col min="4" max="4" width="11.00390625" style="0" customWidth="1"/>
    <col min="5" max="9" width="9.140625" style="0" hidden="1" customWidth="1"/>
    <col min="11" max="11" width="12.421875" style="0" customWidth="1"/>
    <col min="12" max="12" width="9.140625" style="0" hidden="1" customWidth="1"/>
    <col min="13" max="13" width="13.7109375" style="0" customWidth="1"/>
    <col min="14" max="14" width="12.8515625" style="2" customWidth="1"/>
  </cols>
  <sheetData>
    <row r="1" spans="1:14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</row>
    <row r="2" spans="1:14" ht="12.75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</row>
    <row r="3" spans="1:14" ht="12.75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</row>
    <row r="4" spans="1:14" ht="12.75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</row>
    <row r="5" spans="1:14" ht="12.75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</row>
    <row r="6" spans="1:14" ht="12.75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</row>
    <row r="7" spans="1:14" ht="12.75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</row>
    <row r="8" spans="1:14" ht="12.75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</row>
    <row r="9" spans="1:14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0"/>
    </row>
    <row r="10" spans="1:14" ht="12.7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</row>
    <row r="11" spans="1:14" ht="12.75">
      <c r="A11" s="18"/>
      <c r="B11" s="21" t="s">
        <v>41</v>
      </c>
      <c r="C11" s="19"/>
      <c r="D11" s="19"/>
      <c r="E11" s="21"/>
      <c r="F11" s="21"/>
      <c r="G11" s="21"/>
      <c r="H11" s="21"/>
      <c r="I11" s="21"/>
      <c r="J11" s="21"/>
      <c r="K11" s="21"/>
      <c r="L11" s="21"/>
      <c r="M11" s="21"/>
      <c r="N11" s="22"/>
    </row>
    <row r="12" spans="1:14" ht="12.7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</row>
    <row r="13" spans="1:14" ht="12.75">
      <c r="A13" s="23" t="s">
        <v>39</v>
      </c>
      <c r="B13" s="14">
        <v>10000</v>
      </c>
      <c r="C13" s="19"/>
      <c r="D13" s="19" t="s">
        <v>54</v>
      </c>
      <c r="E13" s="19"/>
      <c r="F13" s="19"/>
      <c r="G13" s="19"/>
      <c r="H13" s="19"/>
      <c r="I13" s="19"/>
      <c r="J13" s="19"/>
      <c r="K13" s="19"/>
      <c r="L13" s="19"/>
      <c r="M13" s="19"/>
      <c r="N13" s="20"/>
    </row>
    <row r="14" spans="1:14" ht="12.7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0"/>
    </row>
    <row r="15" spans="1:14" ht="12.75">
      <c r="A15" s="18"/>
      <c r="B15" s="19" t="s">
        <v>55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0"/>
    </row>
    <row r="16" spans="1:14" ht="12.75">
      <c r="A16" s="18"/>
      <c r="B16" s="19" t="s">
        <v>56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</row>
    <row r="17" spans="1:14" ht="12.75">
      <c r="A17" s="18"/>
      <c r="B17" s="24"/>
      <c r="C17" s="19"/>
      <c r="D17" s="24"/>
      <c r="E17" s="24"/>
      <c r="F17" s="19"/>
      <c r="G17" s="24"/>
      <c r="H17" s="24"/>
      <c r="I17" s="24"/>
      <c r="J17" s="24"/>
      <c r="K17" s="25" t="s">
        <v>42</v>
      </c>
      <c r="L17" s="24"/>
      <c r="M17" s="19"/>
      <c r="N17" s="20"/>
    </row>
    <row r="18" spans="1:14" ht="12.75">
      <c r="A18" s="18"/>
      <c r="B18" s="8"/>
      <c r="C18" s="9"/>
      <c r="D18" s="8" t="s">
        <v>36</v>
      </c>
      <c r="E18" s="8" t="s">
        <v>0</v>
      </c>
      <c r="F18" s="8" t="s">
        <v>1</v>
      </c>
      <c r="G18" s="8" t="s">
        <v>2</v>
      </c>
      <c r="H18" s="8" t="s">
        <v>3</v>
      </c>
      <c r="I18" s="8" t="s">
        <v>3</v>
      </c>
      <c r="J18" s="8" t="s">
        <v>2</v>
      </c>
      <c r="K18" s="8" t="s">
        <v>36</v>
      </c>
      <c r="L18" s="8" t="s">
        <v>4</v>
      </c>
      <c r="M18" s="8" t="s">
        <v>5</v>
      </c>
      <c r="N18" s="26" t="s">
        <v>5</v>
      </c>
    </row>
    <row r="19" spans="1:14" ht="12.75">
      <c r="A19" s="18"/>
      <c r="B19" s="8" t="s">
        <v>12</v>
      </c>
      <c r="C19" s="9" t="s">
        <v>6</v>
      </c>
      <c r="D19" s="8" t="s">
        <v>7</v>
      </c>
      <c r="E19" s="8" t="s">
        <v>7</v>
      </c>
      <c r="F19" s="8" t="s">
        <v>6</v>
      </c>
      <c r="G19" s="8" t="s">
        <v>8</v>
      </c>
      <c r="H19" s="8" t="s">
        <v>9</v>
      </c>
      <c r="I19" s="8" t="s">
        <v>10</v>
      </c>
      <c r="J19" s="8" t="s">
        <v>7</v>
      </c>
      <c r="K19" s="8" t="s">
        <v>36</v>
      </c>
      <c r="L19" s="8" t="s">
        <v>11</v>
      </c>
      <c r="M19" s="8" t="s">
        <v>13</v>
      </c>
      <c r="N19" s="26" t="s">
        <v>13</v>
      </c>
    </row>
    <row r="20" spans="1:14" ht="12.75">
      <c r="A20" s="18"/>
      <c r="B20" s="8" t="s">
        <v>16</v>
      </c>
      <c r="C20" s="9" t="s">
        <v>8</v>
      </c>
      <c r="D20" s="8" t="s">
        <v>40</v>
      </c>
      <c r="E20" s="8" t="s">
        <v>14</v>
      </c>
      <c r="F20" s="8" t="s">
        <v>8</v>
      </c>
      <c r="G20" s="8" t="s">
        <v>15</v>
      </c>
      <c r="H20" s="8" t="s">
        <v>16</v>
      </c>
      <c r="I20" s="8" t="s">
        <v>17</v>
      </c>
      <c r="J20" s="8" t="s">
        <v>18</v>
      </c>
      <c r="K20" s="8" t="s">
        <v>19</v>
      </c>
      <c r="L20" s="8" t="s">
        <v>20</v>
      </c>
      <c r="M20" s="8" t="s">
        <v>21</v>
      </c>
      <c r="N20" s="26" t="s">
        <v>21</v>
      </c>
    </row>
    <row r="21" spans="1:14" ht="12.75">
      <c r="A21" s="18"/>
      <c r="B21" s="11" t="s">
        <v>29</v>
      </c>
      <c r="C21" s="12" t="s">
        <v>31</v>
      </c>
      <c r="D21" s="11" t="s">
        <v>22</v>
      </c>
      <c r="E21" s="11" t="s">
        <v>23</v>
      </c>
      <c r="F21" s="11" t="s">
        <v>24</v>
      </c>
      <c r="G21" s="11" t="s">
        <v>23</v>
      </c>
      <c r="H21" s="11" t="s">
        <v>25</v>
      </c>
      <c r="I21" s="11" t="s">
        <v>23</v>
      </c>
      <c r="J21" s="11" t="s">
        <v>26</v>
      </c>
      <c r="K21" s="11" t="s">
        <v>27</v>
      </c>
      <c r="L21" s="11" t="s">
        <v>28</v>
      </c>
      <c r="M21" s="11" t="s">
        <v>30</v>
      </c>
      <c r="N21" s="27" t="s">
        <v>32</v>
      </c>
    </row>
    <row r="22" spans="1:14" ht="12.75">
      <c r="A22" s="28" t="s">
        <v>35</v>
      </c>
      <c r="B22" s="24">
        <v>1</v>
      </c>
      <c r="C22" s="6">
        <v>6</v>
      </c>
      <c r="D22" s="29">
        <v>0.25</v>
      </c>
      <c r="E22" s="29">
        <v>0.013</v>
      </c>
      <c r="F22" s="24">
        <f aca="true" t="shared" si="0" ref="F22:F28">C22*3</f>
        <v>18</v>
      </c>
      <c r="G22" s="29">
        <v>1.77</v>
      </c>
      <c r="H22" s="29">
        <f aca="true" t="shared" si="1" ref="H22:H28">E22*G22</f>
        <v>0.02301</v>
      </c>
      <c r="I22" s="29">
        <f aca="true" t="shared" si="2" ref="I22:I28">4*((E22*G22)/(2*(E22+G22)))</f>
        <v>0.02581043185642176</v>
      </c>
      <c r="J22" s="30">
        <f aca="true" t="shared" si="3" ref="J22:J28">K22*I22/8</f>
        <v>32.263039820527204</v>
      </c>
      <c r="K22" s="30">
        <f>+$B$13</f>
        <v>10000</v>
      </c>
      <c r="L22" s="30">
        <f aca="true" t="shared" si="4" ref="L22:L28">I22*J22*1/0.01005</f>
        <v>82.85800903171534</v>
      </c>
      <c r="M22" s="31">
        <f aca="true" t="shared" si="5" ref="M22:M28">J22*F22*H22/16.667</f>
        <v>0.8017463150456564</v>
      </c>
      <c r="N22" s="20">
        <f aca="true" t="shared" si="6" ref="N22:N28">M22/3.785</f>
        <v>0.21182201190109812</v>
      </c>
    </row>
    <row r="23" spans="1:14" ht="12.75">
      <c r="A23" s="28" t="s">
        <v>35</v>
      </c>
      <c r="B23" s="24">
        <v>1</v>
      </c>
      <c r="C23" s="6">
        <v>6</v>
      </c>
      <c r="D23" s="29">
        <v>0.375</v>
      </c>
      <c r="E23" s="29">
        <v>0.026</v>
      </c>
      <c r="F23" s="24">
        <f t="shared" si="0"/>
        <v>18</v>
      </c>
      <c r="G23" s="29">
        <v>1.77</v>
      </c>
      <c r="H23" s="29">
        <f t="shared" si="1"/>
        <v>0.04602</v>
      </c>
      <c r="I23" s="29">
        <f t="shared" si="2"/>
        <v>0.05124721603563474</v>
      </c>
      <c r="J23" s="30">
        <f t="shared" si="3"/>
        <v>64.05902004454343</v>
      </c>
      <c r="K23" s="30">
        <f aca="true" t="shared" si="7" ref="K23:K28">+$B$13</f>
        <v>10000</v>
      </c>
      <c r="L23" s="30">
        <f t="shared" si="4"/>
        <v>326.65138699042524</v>
      </c>
      <c r="M23" s="31">
        <f t="shared" si="5"/>
        <v>3.1837721152035754</v>
      </c>
      <c r="N23" s="20">
        <f t="shared" si="6"/>
        <v>0.8411551163021335</v>
      </c>
    </row>
    <row r="24" spans="1:14" ht="12.75">
      <c r="A24" s="28" t="s">
        <v>35</v>
      </c>
      <c r="B24" s="24">
        <v>1</v>
      </c>
      <c r="C24" s="6">
        <v>6</v>
      </c>
      <c r="D24" s="29">
        <v>0.5</v>
      </c>
      <c r="E24" s="29">
        <v>0.038</v>
      </c>
      <c r="F24" s="24">
        <f t="shared" si="0"/>
        <v>18</v>
      </c>
      <c r="G24" s="29">
        <v>1.77</v>
      </c>
      <c r="H24" s="29">
        <f t="shared" si="1"/>
        <v>0.06726</v>
      </c>
      <c r="I24" s="29">
        <f t="shared" si="2"/>
        <v>0.07440265486725664</v>
      </c>
      <c r="J24" s="30">
        <f t="shared" si="3"/>
        <v>93.0033185840708</v>
      </c>
      <c r="K24" s="30">
        <f t="shared" si="7"/>
        <v>10000</v>
      </c>
      <c r="L24" s="30">
        <f t="shared" si="4"/>
        <v>688.5267476736453</v>
      </c>
      <c r="M24" s="31">
        <f t="shared" si="5"/>
        <v>6.755700350594758</v>
      </c>
      <c r="N24" s="20">
        <f t="shared" si="6"/>
        <v>1.7848613872112966</v>
      </c>
    </row>
    <row r="25" spans="1:14" ht="12.75">
      <c r="A25" s="28" t="s">
        <v>35</v>
      </c>
      <c r="B25" s="24">
        <v>1</v>
      </c>
      <c r="C25" s="6">
        <v>6</v>
      </c>
      <c r="D25" s="29">
        <v>0.75</v>
      </c>
      <c r="E25" s="29">
        <v>0.064</v>
      </c>
      <c r="F25" s="24">
        <f t="shared" si="0"/>
        <v>18</v>
      </c>
      <c r="G25" s="29">
        <v>1.77</v>
      </c>
      <c r="H25" s="29">
        <f t="shared" si="1"/>
        <v>0.11328</v>
      </c>
      <c r="I25" s="29">
        <f t="shared" si="2"/>
        <v>0.12353326063249727</v>
      </c>
      <c r="J25" s="30">
        <f t="shared" si="3"/>
        <v>154.41657579062158</v>
      </c>
      <c r="K25" s="30">
        <f t="shared" si="7"/>
        <v>10000</v>
      </c>
      <c r="L25" s="30">
        <f t="shared" si="4"/>
        <v>1898.0679704597637</v>
      </c>
      <c r="M25" s="31">
        <f t="shared" si="5"/>
        <v>18.891316655673428</v>
      </c>
      <c r="N25" s="20">
        <f t="shared" si="6"/>
        <v>4.991100833731421</v>
      </c>
    </row>
    <row r="26" spans="1:14" ht="12.75">
      <c r="A26" s="28" t="s">
        <v>35</v>
      </c>
      <c r="B26" s="24">
        <v>1</v>
      </c>
      <c r="C26" s="6">
        <v>6</v>
      </c>
      <c r="D26" s="29">
        <v>0.875</v>
      </c>
      <c r="E26" s="29">
        <v>0.076</v>
      </c>
      <c r="F26" s="24">
        <f t="shared" si="0"/>
        <v>18</v>
      </c>
      <c r="G26" s="29">
        <v>1.77</v>
      </c>
      <c r="H26" s="29">
        <f t="shared" si="1"/>
        <v>0.13452</v>
      </c>
      <c r="I26" s="29">
        <f t="shared" si="2"/>
        <v>0.14574214517876488</v>
      </c>
      <c r="J26" s="30">
        <f t="shared" si="3"/>
        <v>182.1776814734561</v>
      </c>
      <c r="K26" s="30">
        <f t="shared" si="7"/>
        <v>10000</v>
      </c>
      <c r="L26" s="30">
        <f t="shared" si="4"/>
        <v>2641.887174292062</v>
      </c>
      <c r="M26" s="31">
        <f t="shared" si="5"/>
        <v>26.466535718039694</v>
      </c>
      <c r="N26" s="20">
        <f t="shared" si="6"/>
        <v>6.9924797141452295</v>
      </c>
    </row>
    <row r="27" spans="1:14" ht="12.75">
      <c r="A27" s="28" t="s">
        <v>35</v>
      </c>
      <c r="B27" s="24">
        <v>1</v>
      </c>
      <c r="C27" s="6">
        <v>6</v>
      </c>
      <c r="D27" s="29">
        <v>1</v>
      </c>
      <c r="E27" s="29">
        <v>0.089</v>
      </c>
      <c r="F27" s="24">
        <f t="shared" si="0"/>
        <v>18</v>
      </c>
      <c r="G27" s="29">
        <v>1.77</v>
      </c>
      <c r="H27" s="29">
        <f t="shared" si="1"/>
        <v>0.15753</v>
      </c>
      <c r="I27" s="29">
        <f t="shared" si="2"/>
        <v>0.1694782140935987</v>
      </c>
      <c r="J27" s="30">
        <f t="shared" si="3"/>
        <v>211.84776761699837</v>
      </c>
      <c r="K27" s="30">
        <f t="shared" si="7"/>
        <v>10000</v>
      </c>
      <c r="L27" s="30">
        <f t="shared" si="4"/>
        <v>3572.4956532780693</v>
      </c>
      <c r="M27" s="31">
        <f t="shared" si="5"/>
        <v>36.041448310356</v>
      </c>
      <c r="N27" s="20">
        <f t="shared" si="6"/>
        <v>9.522179210133686</v>
      </c>
    </row>
    <row r="28" spans="1:14" ht="12.75">
      <c r="A28" s="28" t="s">
        <v>35</v>
      </c>
      <c r="B28" s="24">
        <v>1</v>
      </c>
      <c r="C28" s="6">
        <v>6</v>
      </c>
      <c r="D28" s="29">
        <v>1.5</v>
      </c>
      <c r="E28" s="29">
        <v>0.14</v>
      </c>
      <c r="F28" s="24">
        <f t="shared" si="0"/>
        <v>18</v>
      </c>
      <c r="G28" s="29">
        <v>1.77</v>
      </c>
      <c r="H28" s="29">
        <f t="shared" si="1"/>
        <v>0.24780000000000002</v>
      </c>
      <c r="I28" s="29">
        <f t="shared" si="2"/>
        <v>0.25947643979057594</v>
      </c>
      <c r="J28" s="30">
        <f t="shared" si="3"/>
        <v>324.3455497382199</v>
      </c>
      <c r="K28" s="30">
        <f t="shared" si="7"/>
        <v>10000</v>
      </c>
      <c r="L28" s="30">
        <f t="shared" si="4"/>
        <v>8374.132189849799</v>
      </c>
      <c r="M28" s="31">
        <f t="shared" si="5"/>
        <v>86.80091738479368</v>
      </c>
      <c r="N28" s="20">
        <f t="shared" si="6"/>
        <v>22.932871171676005</v>
      </c>
    </row>
    <row r="29" spans="1:14" ht="12.75">
      <c r="A29" s="28" t="s">
        <v>36</v>
      </c>
      <c r="B29" s="24"/>
      <c r="C29" s="6"/>
      <c r="D29" s="24"/>
      <c r="E29" s="29"/>
      <c r="F29" s="24"/>
      <c r="G29" s="29"/>
      <c r="H29" s="29"/>
      <c r="I29" s="29"/>
      <c r="J29" s="30"/>
      <c r="K29" s="30"/>
      <c r="L29" s="30"/>
      <c r="M29" s="31"/>
      <c r="N29" s="20"/>
    </row>
    <row r="30" spans="1:14" ht="12.75">
      <c r="A30" s="28" t="s">
        <v>35</v>
      </c>
      <c r="B30" s="24">
        <v>2</v>
      </c>
      <c r="C30" s="6">
        <v>10</v>
      </c>
      <c r="D30" s="29">
        <v>0.25</v>
      </c>
      <c r="E30" s="29">
        <v>0.013</v>
      </c>
      <c r="F30" s="24">
        <f aca="true" t="shared" si="8" ref="F30:F36">C30*3</f>
        <v>30</v>
      </c>
      <c r="G30" s="29">
        <v>1.77</v>
      </c>
      <c r="H30" s="29">
        <f aca="true" t="shared" si="9" ref="H30:H36">E30*G30</f>
        <v>0.02301</v>
      </c>
      <c r="I30" s="29">
        <f aca="true" t="shared" si="10" ref="I30:I36">4*((E30*G30)/(2*(E30+G30)))</f>
        <v>0.02581043185642176</v>
      </c>
      <c r="J30" s="30">
        <f aca="true" t="shared" si="11" ref="J30:J36">K30*I30/8</f>
        <v>32.263039820527204</v>
      </c>
      <c r="K30" s="30">
        <f aca="true" t="shared" si="12" ref="K30:K36">+$B$13</f>
        <v>10000</v>
      </c>
      <c r="L30" s="30">
        <f aca="true" t="shared" si="13" ref="L30:L36">I30*J30*1/0.01005</f>
        <v>82.85800903171534</v>
      </c>
      <c r="M30" s="31">
        <f aca="true" t="shared" si="14" ref="M30:M36">J30*F30*H30/16.667</f>
        <v>1.3362438584094274</v>
      </c>
      <c r="N30" s="20">
        <f aca="true" t="shared" si="15" ref="N30:N36">M30/3.785</f>
        <v>0.35303668650183023</v>
      </c>
    </row>
    <row r="31" spans="1:14" ht="12.75">
      <c r="A31" s="28" t="s">
        <v>35</v>
      </c>
      <c r="B31" s="24">
        <v>2</v>
      </c>
      <c r="C31" s="6">
        <v>10</v>
      </c>
      <c r="D31" s="29">
        <v>0.375</v>
      </c>
      <c r="E31" s="29">
        <v>0.026</v>
      </c>
      <c r="F31" s="24">
        <f t="shared" si="8"/>
        <v>30</v>
      </c>
      <c r="G31" s="29">
        <v>1.77</v>
      </c>
      <c r="H31" s="29">
        <f t="shared" si="9"/>
        <v>0.04602</v>
      </c>
      <c r="I31" s="29">
        <f t="shared" si="10"/>
        <v>0.05124721603563474</v>
      </c>
      <c r="J31" s="30">
        <f t="shared" si="11"/>
        <v>64.05902004454343</v>
      </c>
      <c r="K31" s="30">
        <f t="shared" si="12"/>
        <v>10000</v>
      </c>
      <c r="L31" s="30">
        <f t="shared" si="13"/>
        <v>326.65138699042524</v>
      </c>
      <c r="M31" s="31">
        <f t="shared" si="14"/>
        <v>5.3062868586726255</v>
      </c>
      <c r="N31" s="20">
        <f t="shared" si="15"/>
        <v>1.401925193836889</v>
      </c>
    </row>
    <row r="32" spans="1:14" ht="12.75">
      <c r="A32" s="28" t="s">
        <v>35</v>
      </c>
      <c r="B32" s="24">
        <v>2</v>
      </c>
      <c r="C32" s="6">
        <v>10</v>
      </c>
      <c r="D32" s="29">
        <v>0.5</v>
      </c>
      <c r="E32" s="29">
        <v>0.038</v>
      </c>
      <c r="F32" s="24">
        <f t="shared" si="8"/>
        <v>30</v>
      </c>
      <c r="G32" s="29">
        <v>1.77</v>
      </c>
      <c r="H32" s="29">
        <f t="shared" si="9"/>
        <v>0.06726</v>
      </c>
      <c r="I32" s="29">
        <f t="shared" si="10"/>
        <v>0.07440265486725664</v>
      </c>
      <c r="J32" s="30">
        <f t="shared" si="11"/>
        <v>93.0033185840708</v>
      </c>
      <c r="K32" s="30">
        <f t="shared" si="12"/>
        <v>10000</v>
      </c>
      <c r="L32" s="30">
        <f t="shared" si="13"/>
        <v>688.5267476736453</v>
      </c>
      <c r="M32" s="31">
        <f t="shared" si="14"/>
        <v>11.259500584324597</v>
      </c>
      <c r="N32" s="20">
        <f t="shared" si="15"/>
        <v>2.9747689786854945</v>
      </c>
    </row>
    <row r="33" spans="1:14" ht="12.75">
      <c r="A33" s="28" t="s">
        <v>35</v>
      </c>
      <c r="B33" s="24">
        <v>2</v>
      </c>
      <c r="C33" s="6">
        <v>10</v>
      </c>
      <c r="D33" s="29">
        <v>0.75</v>
      </c>
      <c r="E33" s="29">
        <v>0.064</v>
      </c>
      <c r="F33" s="24">
        <f t="shared" si="8"/>
        <v>30</v>
      </c>
      <c r="G33" s="29">
        <v>1.77</v>
      </c>
      <c r="H33" s="29">
        <f t="shared" si="9"/>
        <v>0.11328</v>
      </c>
      <c r="I33" s="29">
        <f t="shared" si="10"/>
        <v>0.12353326063249727</v>
      </c>
      <c r="J33" s="30">
        <f t="shared" si="11"/>
        <v>154.41657579062158</v>
      </c>
      <c r="K33" s="30">
        <f t="shared" si="12"/>
        <v>10000</v>
      </c>
      <c r="L33" s="30">
        <f t="shared" si="13"/>
        <v>1898.0679704597637</v>
      </c>
      <c r="M33" s="31">
        <f t="shared" si="14"/>
        <v>31.48552775945571</v>
      </c>
      <c r="N33" s="20">
        <f t="shared" si="15"/>
        <v>8.318501389552367</v>
      </c>
    </row>
    <row r="34" spans="1:14" ht="12.75">
      <c r="A34" s="28" t="s">
        <v>35</v>
      </c>
      <c r="B34" s="24">
        <v>2</v>
      </c>
      <c r="C34" s="6">
        <v>10</v>
      </c>
      <c r="D34" s="29">
        <v>0.875</v>
      </c>
      <c r="E34" s="29">
        <v>0.076</v>
      </c>
      <c r="F34" s="24">
        <f t="shared" si="8"/>
        <v>30</v>
      </c>
      <c r="G34" s="29">
        <v>1.77</v>
      </c>
      <c r="H34" s="29">
        <f t="shared" si="9"/>
        <v>0.13452</v>
      </c>
      <c r="I34" s="29">
        <f t="shared" si="10"/>
        <v>0.14574214517876488</v>
      </c>
      <c r="J34" s="30">
        <f t="shared" si="11"/>
        <v>182.1776814734561</v>
      </c>
      <c r="K34" s="30">
        <f t="shared" si="12"/>
        <v>10000</v>
      </c>
      <c r="L34" s="30">
        <f t="shared" si="13"/>
        <v>2641.887174292062</v>
      </c>
      <c r="M34" s="31">
        <f t="shared" si="14"/>
        <v>44.11089286339949</v>
      </c>
      <c r="N34" s="20">
        <f t="shared" si="15"/>
        <v>11.654132856908715</v>
      </c>
    </row>
    <row r="35" spans="1:14" ht="12.75">
      <c r="A35" s="28" t="s">
        <v>35</v>
      </c>
      <c r="B35" s="24">
        <v>2</v>
      </c>
      <c r="C35" s="6">
        <v>10</v>
      </c>
      <c r="D35" s="29">
        <v>1</v>
      </c>
      <c r="E35" s="29">
        <v>0.089</v>
      </c>
      <c r="F35" s="24">
        <f t="shared" si="8"/>
        <v>30</v>
      </c>
      <c r="G35" s="29">
        <v>1.77</v>
      </c>
      <c r="H35" s="29">
        <f t="shared" si="9"/>
        <v>0.15753</v>
      </c>
      <c r="I35" s="29">
        <f t="shared" si="10"/>
        <v>0.1694782140935987</v>
      </c>
      <c r="J35" s="30">
        <f t="shared" si="11"/>
        <v>211.84776761699837</v>
      </c>
      <c r="K35" s="30">
        <f t="shared" si="12"/>
        <v>10000</v>
      </c>
      <c r="L35" s="30">
        <f t="shared" si="13"/>
        <v>3572.4956532780693</v>
      </c>
      <c r="M35" s="31">
        <f t="shared" si="14"/>
        <v>60.06908051726001</v>
      </c>
      <c r="N35" s="20">
        <f t="shared" si="15"/>
        <v>15.870298683556145</v>
      </c>
    </row>
    <row r="36" spans="1:14" ht="12.75">
      <c r="A36" s="28" t="s">
        <v>35</v>
      </c>
      <c r="B36" s="24">
        <v>2</v>
      </c>
      <c r="C36" s="6">
        <v>10</v>
      </c>
      <c r="D36" s="29">
        <v>1.5</v>
      </c>
      <c r="E36" s="29">
        <v>0.14</v>
      </c>
      <c r="F36" s="24">
        <f t="shared" si="8"/>
        <v>30</v>
      </c>
      <c r="G36" s="29">
        <v>1.77</v>
      </c>
      <c r="H36" s="29">
        <f t="shared" si="9"/>
        <v>0.24780000000000002</v>
      </c>
      <c r="I36" s="29">
        <f t="shared" si="10"/>
        <v>0.25947643979057594</v>
      </c>
      <c r="J36" s="30">
        <f t="shared" si="11"/>
        <v>324.3455497382199</v>
      </c>
      <c r="K36" s="30">
        <f t="shared" si="12"/>
        <v>10000</v>
      </c>
      <c r="L36" s="30">
        <f t="shared" si="13"/>
        <v>8374.132189849799</v>
      </c>
      <c r="M36" s="31">
        <f t="shared" si="14"/>
        <v>144.66819564132277</v>
      </c>
      <c r="N36" s="20">
        <f t="shared" si="15"/>
        <v>38.22145195279333</v>
      </c>
    </row>
    <row r="37" spans="1:14" ht="12.75">
      <c r="A37" s="18"/>
      <c r="B37" s="24"/>
      <c r="C37" s="6"/>
      <c r="D37" s="24"/>
      <c r="E37" s="29"/>
      <c r="F37" s="24"/>
      <c r="G37" s="29"/>
      <c r="H37" s="29"/>
      <c r="I37" s="29"/>
      <c r="J37" s="30"/>
      <c r="K37" s="30"/>
      <c r="L37" s="30"/>
      <c r="M37" s="31"/>
      <c r="N37" s="20"/>
    </row>
    <row r="38" spans="1:14" ht="12.75">
      <c r="A38" s="18"/>
      <c r="B38" s="3"/>
      <c r="C38" s="7"/>
      <c r="D38" s="3"/>
      <c r="E38" s="3"/>
      <c r="F38" s="3"/>
      <c r="G38" s="3"/>
      <c r="H38" s="3"/>
      <c r="I38" s="3"/>
      <c r="J38" s="3"/>
      <c r="K38" s="3"/>
      <c r="L38" s="3"/>
      <c r="M38" s="4"/>
      <c r="N38" s="32"/>
    </row>
    <row r="39" spans="1:14" ht="12.75">
      <c r="A39" s="18"/>
      <c r="B39" s="24"/>
      <c r="C39" s="5" t="s">
        <v>33</v>
      </c>
      <c r="D39" s="24"/>
      <c r="E39" s="24"/>
      <c r="F39" s="19"/>
      <c r="G39" s="24"/>
      <c r="H39" s="24"/>
      <c r="I39" s="24"/>
      <c r="J39" s="24"/>
      <c r="K39" s="25" t="s">
        <v>42</v>
      </c>
      <c r="L39" s="24"/>
      <c r="M39" s="19"/>
      <c r="N39" s="20"/>
    </row>
    <row r="40" spans="1:14" ht="12.75">
      <c r="A40" s="18"/>
      <c r="B40" s="8"/>
      <c r="C40" s="9"/>
      <c r="D40" s="8" t="s">
        <v>36</v>
      </c>
      <c r="E40" s="8" t="s">
        <v>0</v>
      </c>
      <c r="F40" s="8" t="s">
        <v>1</v>
      </c>
      <c r="G40" s="8" t="s">
        <v>2</v>
      </c>
      <c r="H40" s="8" t="s">
        <v>3</v>
      </c>
      <c r="I40" s="8" t="s">
        <v>3</v>
      </c>
      <c r="J40" s="8" t="s">
        <v>2</v>
      </c>
      <c r="K40" s="8" t="s">
        <v>36</v>
      </c>
      <c r="L40" s="8" t="s">
        <v>4</v>
      </c>
      <c r="M40" s="10" t="s">
        <v>5</v>
      </c>
      <c r="N40" s="26" t="s">
        <v>5</v>
      </c>
    </row>
    <row r="41" spans="1:14" ht="12.75">
      <c r="A41" s="18"/>
      <c r="B41" s="8" t="s">
        <v>12</v>
      </c>
      <c r="C41" s="9" t="s">
        <v>6</v>
      </c>
      <c r="D41" s="8" t="s">
        <v>7</v>
      </c>
      <c r="E41" s="8" t="s">
        <v>7</v>
      </c>
      <c r="F41" s="8" t="s">
        <v>6</v>
      </c>
      <c r="G41" s="8" t="s">
        <v>8</v>
      </c>
      <c r="H41" s="8" t="s">
        <v>9</v>
      </c>
      <c r="I41" s="8" t="s">
        <v>10</v>
      </c>
      <c r="J41" s="8" t="s">
        <v>7</v>
      </c>
      <c r="K41" s="8" t="s">
        <v>36</v>
      </c>
      <c r="L41" s="8" t="s">
        <v>11</v>
      </c>
      <c r="M41" s="10" t="s">
        <v>13</v>
      </c>
      <c r="N41" s="26" t="s">
        <v>13</v>
      </c>
    </row>
    <row r="42" spans="1:14" ht="12.75">
      <c r="A42" s="18"/>
      <c r="B42" s="8" t="s">
        <v>16</v>
      </c>
      <c r="C42" s="9" t="s">
        <v>8</v>
      </c>
      <c r="D42" s="8" t="s">
        <v>40</v>
      </c>
      <c r="E42" s="8" t="s">
        <v>14</v>
      </c>
      <c r="F42" s="8" t="s">
        <v>8</v>
      </c>
      <c r="G42" s="8" t="s">
        <v>15</v>
      </c>
      <c r="H42" s="8" t="s">
        <v>16</v>
      </c>
      <c r="I42" s="8" t="s">
        <v>17</v>
      </c>
      <c r="J42" s="8" t="s">
        <v>18</v>
      </c>
      <c r="K42" s="8" t="s">
        <v>19</v>
      </c>
      <c r="L42" s="8" t="s">
        <v>20</v>
      </c>
      <c r="M42" s="10" t="s">
        <v>21</v>
      </c>
      <c r="N42" s="26" t="s">
        <v>21</v>
      </c>
    </row>
    <row r="43" spans="1:14" ht="12.75">
      <c r="A43" s="18"/>
      <c r="B43" s="11" t="s">
        <v>29</v>
      </c>
      <c r="C43" s="12" t="s">
        <v>31</v>
      </c>
      <c r="D43" s="11" t="s">
        <v>22</v>
      </c>
      <c r="E43" s="11" t="s">
        <v>23</v>
      </c>
      <c r="F43" s="11" t="s">
        <v>24</v>
      </c>
      <c r="G43" s="11" t="s">
        <v>23</v>
      </c>
      <c r="H43" s="11" t="s">
        <v>25</v>
      </c>
      <c r="I43" s="11" t="s">
        <v>23</v>
      </c>
      <c r="J43" s="11" t="s">
        <v>26</v>
      </c>
      <c r="K43" s="11" t="s">
        <v>27</v>
      </c>
      <c r="L43" s="11" t="s">
        <v>28</v>
      </c>
      <c r="M43" s="13" t="s">
        <v>30</v>
      </c>
      <c r="N43" s="27" t="s">
        <v>32</v>
      </c>
    </row>
    <row r="44" spans="1:14" ht="12.75">
      <c r="A44" s="28" t="s">
        <v>37</v>
      </c>
      <c r="B44" s="24">
        <v>5</v>
      </c>
      <c r="C44" s="6">
        <v>5</v>
      </c>
      <c r="D44" s="29">
        <v>0.25</v>
      </c>
      <c r="E44" s="29">
        <v>0.013</v>
      </c>
      <c r="F44" s="24">
        <f aca="true" t="shared" si="16" ref="F44:F50">C44*7</f>
        <v>35</v>
      </c>
      <c r="G44" s="29">
        <v>1.6</v>
      </c>
      <c r="H44" s="29">
        <f aca="true" t="shared" si="17" ref="H44:H50">E44*G44</f>
        <v>0.0208</v>
      </c>
      <c r="I44" s="29">
        <f aca="true" t="shared" si="18" ref="I44:I50">4*((E44*G44)/(2*(E44+G44)))</f>
        <v>0.025790452572845627</v>
      </c>
      <c r="J44" s="30">
        <f aca="true" t="shared" si="19" ref="J44:J50">K44*I44/8</f>
        <v>32.23806571605704</v>
      </c>
      <c r="K44" s="30">
        <f aca="true" t="shared" si="20" ref="K44:K50">+$B$13</f>
        <v>10000</v>
      </c>
      <c r="L44" s="30">
        <f aca="true" t="shared" si="21" ref="L44:L50">I44*J44*1/0.01005</f>
        <v>82.72978158111937</v>
      </c>
      <c r="M44" s="31">
        <f aca="true" t="shared" si="22" ref="M44:M50">J44*F44*H44/16.667</f>
        <v>1.408130547866414</v>
      </c>
      <c r="N44" s="20">
        <f aca="true" t="shared" si="23" ref="N44:N50">M44/3.785</f>
        <v>0.37202920683392704</v>
      </c>
    </row>
    <row r="45" spans="1:14" ht="12.75">
      <c r="A45" s="28" t="s">
        <v>37</v>
      </c>
      <c r="B45" s="24">
        <v>5</v>
      </c>
      <c r="C45" s="6">
        <v>5</v>
      </c>
      <c r="D45" s="29">
        <v>0.375</v>
      </c>
      <c r="E45" s="29">
        <v>0.026</v>
      </c>
      <c r="F45" s="24">
        <f t="shared" si="16"/>
        <v>35</v>
      </c>
      <c r="G45" s="29">
        <v>1.6</v>
      </c>
      <c r="H45" s="29">
        <f t="shared" si="17"/>
        <v>0.0416</v>
      </c>
      <c r="I45" s="29">
        <f t="shared" si="18"/>
        <v>0.051168511685116845</v>
      </c>
      <c r="J45" s="30">
        <f t="shared" si="19"/>
        <v>63.96063960639606</v>
      </c>
      <c r="K45" s="30">
        <f t="shared" si="20"/>
        <v>10000</v>
      </c>
      <c r="L45" s="30">
        <f t="shared" si="21"/>
        <v>325.6488293619327</v>
      </c>
      <c r="M45" s="31">
        <f t="shared" si="22"/>
        <v>5.587489726220235</v>
      </c>
      <c r="N45" s="20">
        <f t="shared" si="23"/>
        <v>1.476219214325029</v>
      </c>
    </row>
    <row r="46" spans="1:14" ht="12.75">
      <c r="A46" s="28" t="s">
        <v>37</v>
      </c>
      <c r="B46" s="24">
        <v>5</v>
      </c>
      <c r="C46" s="6">
        <v>5</v>
      </c>
      <c r="D46" s="29">
        <v>0.5</v>
      </c>
      <c r="E46" s="29">
        <v>0.038</v>
      </c>
      <c r="F46" s="24">
        <f t="shared" si="16"/>
        <v>35</v>
      </c>
      <c r="G46" s="29">
        <v>1.6</v>
      </c>
      <c r="H46" s="29">
        <f t="shared" si="17"/>
        <v>0.0608</v>
      </c>
      <c r="I46" s="29">
        <f t="shared" si="18"/>
        <v>0.07423687423687424</v>
      </c>
      <c r="J46" s="30">
        <f t="shared" si="19"/>
        <v>92.7960927960928</v>
      </c>
      <c r="K46" s="30">
        <f t="shared" si="20"/>
        <v>10000</v>
      </c>
      <c r="L46" s="30">
        <f t="shared" si="21"/>
        <v>685.4618776693386</v>
      </c>
      <c r="M46" s="31">
        <f t="shared" si="22"/>
        <v>11.84796816884175</v>
      </c>
      <c r="N46" s="20">
        <f t="shared" si="23"/>
        <v>3.130242580935733</v>
      </c>
    </row>
    <row r="47" spans="1:14" ht="12.75">
      <c r="A47" s="28" t="s">
        <v>37</v>
      </c>
      <c r="B47" s="24">
        <v>5</v>
      </c>
      <c r="C47" s="6">
        <v>5</v>
      </c>
      <c r="D47" s="29">
        <v>0.75</v>
      </c>
      <c r="E47" s="29">
        <v>0.064</v>
      </c>
      <c r="F47" s="24">
        <f t="shared" si="16"/>
        <v>35</v>
      </c>
      <c r="G47" s="29">
        <v>1.6</v>
      </c>
      <c r="H47" s="29">
        <f t="shared" si="17"/>
        <v>0.1024</v>
      </c>
      <c r="I47" s="29">
        <f t="shared" si="18"/>
        <v>0.12307692307692307</v>
      </c>
      <c r="J47" s="30">
        <f t="shared" si="19"/>
        <v>153.84615384615384</v>
      </c>
      <c r="K47" s="30">
        <f t="shared" si="20"/>
        <v>10000</v>
      </c>
      <c r="L47" s="30">
        <f t="shared" si="21"/>
        <v>1884.0707704083131</v>
      </c>
      <c r="M47" s="31">
        <f t="shared" si="22"/>
        <v>33.08241527477143</v>
      </c>
      <c r="N47" s="20">
        <f t="shared" si="23"/>
        <v>8.740400336795622</v>
      </c>
    </row>
    <row r="48" spans="1:14" ht="12.75">
      <c r="A48" s="28" t="s">
        <v>37</v>
      </c>
      <c r="B48" s="24">
        <v>5</v>
      </c>
      <c r="C48" s="6">
        <v>5</v>
      </c>
      <c r="D48" s="29">
        <v>0.875</v>
      </c>
      <c r="E48" s="29">
        <v>0.076</v>
      </c>
      <c r="F48" s="24">
        <f t="shared" si="16"/>
        <v>35</v>
      </c>
      <c r="G48" s="29">
        <v>1.6</v>
      </c>
      <c r="H48" s="29">
        <f t="shared" si="17"/>
        <v>0.1216</v>
      </c>
      <c r="I48" s="29">
        <f t="shared" si="18"/>
        <v>0.14510739856801907</v>
      </c>
      <c r="J48" s="30">
        <f t="shared" si="19"/>
        <v>181.38424821002386</v>
      </c>
      <c r="K48" s="30">
        <f t="shared" si="20"/>
        <v>10000</v>
      </c>
      <c r="L48" s="30">
        <f t="shared" si="21"/>
        <v>2618.9250148231276</v>
      </c>
      <c r="M48" s="31">
        <f t="shared" si="22"/>
        <v>46.317355275806165</v>
      </c>
      <c r="N48" s="20">
        <f t="shared" si="23"/>
        <v>12.237081975113913</v>
      </c>
    </row>
    <row r="49" spans="1:14" ht="12.75">
      <c r="A49" s="28" t="s">
        <v>37</v>
      </c>
      <c r="B49" s="24">
        <v>5</v>
      </c>
      <c r="C49" s="6">
        <v>5</v>
      </c>
      <c r="D49" s="29">
        <v>1</v>
      </c>
      <c r="E49" s="29">
        <v>0.089</v>
      </c>
      <c r="F49" s="24">
        <f t="shared" si="16"/>
        <v>35</v>
      </c>
      <c r="G49" s="29">
        <v>1.6</v>
      </c>
      <c r="H49" s="29">
        <f t="shared" si="17"/>
        <v>0.1424</v>
      </c>
      <c r="I49" s="29">
        <f t="shared" si="18"/>
        <v>0.16862048549437536</v>
      </c>
      <c r="J49" s="30">
        <f t="shared" si="19"/>
        <v>210.7756068679692</v>
      </c>
      <c r="K49" s="30">
        <f t="shared" si="20"/>
        <v>10000</v>
      </c>
      <c r="L49" s="30">
        <f t="shared" si="21"/>
        <v>3536.4263841242355</v>
      </c>
      <c r="M49" s="31">
        <f t="shared" si="22"/>
        <v>63.029076896259575</v>
      </c>
      <c r="N49" s="20">
        <f t="shared" si="23"/>
        <v>16.652332072988</v>
      </c>
    </row>
    <row r="50" spans="1:14" ht="12.75">
      <c r="A50" s="28" t="s">
        <v>37</v>
      </c>
      <c r="B50" s="24">
        <v>5</v>
      </c>
      <c r="C50" s="6">
        <v>5</v>
      </c>
      <c r="D50" s="29">
        <v>1.5</v>
      </c>
      <c r="E50" s="29">
        <v>0.14</v>
      </c>
      <c r="F50" s="24">
        <f t="shared" si="16"/>
        <v>35</v>
      </c>
      <c r="G50" s="29">
        <v>1.6</v>
      </c>
      <c r="H50" s="29">
        <f t="shared" si="17"/>
        <v>0.22400000000000003</v>
      </c>
      <c r="I50" s="29">
        <f t="shared" si="18"/>
        <v>0.2574712643678161</v>
      </c>
      <c r="J50" s="30">
        <f t="shared" si="19"/>
        <v>321.8390804597701</v>
      </c>
      <c r="K50" s="30">
        <f t="shared" si="20"/>
        <v>10000</v>
      </c>
      <c r="L50" s="30">
        <f t="shared" si="21"/>
        <v>8245.205469547493</v>
      </c>
      <c r="M50" s="31">
        <f t="shared" si="22"/>
        <v>151.39007564676294</v>
      </c>
      <c r="N50" s="20">
        <f t="shared" si="23"/>
        <v>39.9973779780087</v>
      </c>
    </row>
    <row r="51" spans="1:14" s="49" customFormat="1" ht="12.75">
      <c r="A51" s="51"/>
      <c r="B51" s="52"/>
      <c r="C51" s="53"/>
      <c r="D51" s="52"/>
      <c r="E51" s="52"/>
      <c r="F51" s="52"/>
      <c r="G51" s="52"/>
      <c r="H51" s="52"/>
      <c r="I51" s="52"/>
      <c r="J51" s="52"/>
      <c r="K51" s="52"/>
      <c r="L51" s="52"/>
      <c r="M51" s="54"/>
      <c r="N51" s="55"/>
    </row>
    <row r="52" spans="1:14" ht="12.75">
      <c r="A52" s="28" t="s">
        <v>37</v>
      </c>
      <c r="B52" s="24">
        <v>10</v>
      </c>
      <c r="C52" s="6">
        <v>8</v>
      </c>
      <c r="D52" s="29">
        <v>0.25</v>
      </c>
      <c r="E52" s="29">
        <v>0.013</v>
      </c>
      <c r="F52" s="24">
        <f aca="true" t="shared" si="24" ref="F52:F58">C52*7</f>
        <v>56</v>
      </c>
      <c r="G52" s="29">
        <v>1.6</v>
      </c>
      <c r="H52" s="29">
        <f aca="true" t="shared" si="25" ref="H52:H58">E52*G52</f>
        <v>0.0208</v>
      </c>
      <c r="I52" s="29">
        <f aca="true" t="shared" si="26" ref="I52:I58">4*((E52*G52)/(2*(E52+G52)))</f>
        <v>0.025790452572845627</v>
      </c>
      <c r="J52" s="30">
        <f aca="true" t="shared" si="27" ref="J52:J58">K52*I52/8</f>
        <v>32.23806571605704</v>
      </c>
      <c r="K52" s="30">
        <f aca="true" t="shared" si="28" ref="K52:K58">+$B$13</f>
        <v>10000</v>
      </c>
      <c r="L52" s="30">
        <f aca="true" t="shared" si="29" ref="L52:L58">I52*J52*1/0.01005</f>
        <v>82.72978158111937</v>
      </c>
      <c r="M52" s="31">
        <f aca="true" t="shared" si="30" ref="M52:M58">J52*F52*H52/16.667</f>
        <v>2.253008876586262</v>
      </c>
      <c r="N52" s="20">
        <f aca="true" t="shared" si="31" ref="N52:N58">M52/3.785</f>
        <v>0.5952467309342833</v>
      </c>
    </row>
    <row r="53" spans="1:14" ht="12.75">
      <c r="A53" s="28" t="s">
        <v>37</v>
      </c>
      <c r="B53" s="24">
        <v>10</v>
      </c>
      <c r="C53" s="6">
        <v>8</v>
      </c>
      <c r="D53" s="29">
        <v>0.375</v>
      </c>
      <c r="E53" s="29">
        <v>0.026</v>
      </c>
      <c r="F53" s="24">
        <f t="shared" si="24"/>
        <v>56</v>
      </c>
      <c r="G53" s="29">
        <v>1.6</v>
      </c>
      <c r="H53" s="29">
        <f t="shared" si="25"/>
        <v>0.0416</v>
      </c>
      <c r="I53" s="29">
        <f t="shared" si="26"/>
        <v>0.051168511685116845</v>
      </c>
      <c r="J53" s="30">
        <f t="shared" si="27"/>
        <v>63.96063960639606</v>
      </c>
      <c r="K53" s="30">
        <f t="shared" si="28"/>
        <v>10000</v>
      </c>
      <c r="L53" s="30">
        <f t="shared" si="29"/>
        <v>325.6488293619327</v>
      </c>
      <c r="M53" s="31">
        <f t="shared" si="30"/>
        <v>8.939983561952374</v>
      </c>
      <c r="N53" s="20">
        <f t="shared" si="31"/>
        <v>2.361950742920046</v>
      </c>
    </row>
    <row r="54" spans="1:14" ht="12.75">
      <c r="A54" s="28" t="s">
        <v>37</v>
      </c>
      <c r="B54" s="24">
        <v>10</v>
      </c>
      <c r="C54" s="6">
        <v>8</v>
      </c>
      <c r="D54" s="29">
        <v>0.5</v>
      </c>
      <c r="E54" s="29">
        <v>0.038</v>
      </c>
      <c r="F54" s="24">
        <f t="shared" si="24"/>
        <v>56</v>
      </c>
      <c r="G54" s="29">
        <v>1.6</v>
      </c>
      <c r="H54" s="29">
        <f t="shared" si="25"/>
        <v>0.0608</v>
      </c>
      <c r="I54" s="29">
        <f t="shared" si="26"/>
        <v>0.07423687423687424</v>
      </c>
      <c r="J54" s="30">
        <f t="shared" si="27"/>
        <v>92.7960927960928</v>
      </c>
      <c r="K54" s="30">
        <f t="shared" si="28"/>
        <v>10000</v>
      </c>
      <c r="L54" s="30">
        <f t="shared" si="29"/>
        <v>685.4618776693386</v>
      </c>
      <c r="M54" s="31">
        <f t="shared" si="30"/>
        <v>18.9567490701468</v>
      </c>
      <c r="N54" s="20">
        <f t="shared" si="31"/>
        <v>5.008388129497172</v>
      </c>
    </row>
    <row r="55" spans="1:14" ht="12.75">
      <c r="A55" s="28" t="s">
        <v>37</v>
      </c>
      <c r="B55" s="24">
        <v>10</v>
      </c>
      <c r="C55" s="6">
        <v>8</v>
      </c>
      <c r="D55" s="29">
        <v>0.75</v>
      </c>
      <c r="E55" s="29">
        <v>0.064</v>
      </c>
      <c r="F55" s="24">
        <f t="shared" si="24"/>
        <v>56</v>
      </c>
      <c r="G55" s="29">
        <v>1.6</v>
      </c>
      <c r="H55" s="29">
        <f t="shared" si="25"/>
        <v>0.1024</v>
      </c>
      <c r="I55" s="29">
        <f t="shared" si="26"/>
        <v>0.12307692307692307</v>
      </c>
      <c r="J55" s="30">
        <f t="shared" si="27"/>
        <v>153.84615384615384</v>
      </c>
      <c r="K55" s="30">
        <f t="shared" si="28"/>
        <v>10000</v>
      </c>
      <c r="L55" s="30">
        <f t="shared" si="29"/>
        <v>1884.0707704083131</v>
      </c>
      <c r="M55" s="31">
        <f t="shared" si="30"/>
        <v>52.93186443963428</v>
      </c>
      <c r="N55" s="20">
        <f t="shared" si="31"/>
        <v>13.984640538872993</v>
      </c>
    </row>
    <row r="56" spans="1:14" ht="12.75">
      <c r="A56" s="28" t="s">
        <v>37</v>
      </c>
      <c r="B56" s="24">
        <v>10</v>
      </c>
      <c r="C56" s="6">
        <v>8</v>
      </c>
      <c r="D56" s="29">
        <v>0.875</v>
      </c>
      <c r="E56" s="29">
        <v>0.076</v>
      </c>
      <c r="F56" s="24">
        <f t="shared" si="24"/>
        <v>56</v>
      </c>
      <c r="G56" s="29">
        <v>1.6</v>
      </c>
      <c r="H56" s="29">
        <f t="shared" si="25"/>
        <v>0.1216</v>
      </c>
      <c r="I56" s="29">
        <f t="shared" si="26"/>
        <v>0.14510739856801907</v>
      </c>
      <c r="J56" s="30">
        <f t="shared" si="27"/>
        <v>181.38424821002386</v>
      </c>
      <c r="K56" s="30">
        <f t="shared" si="28"/>
        <v>10000</v>
      </c>
      <c r="L56" s="30">
        <f t="shared" si="29"/>
        <v>2618.9250148231276</v>
      </c>
      <c r="M56" s="31">
        <f t="shared" si="30"/>
        <v>74.10776844128988</v>
      </c>
      <c r="N56" s="20">
        <f t="shared" si="31"/>
        <v>19.579331160182264</v>
      </c>
    </row>
    <row r="57" spans="1:14" ht="12.75">
      <c r="A57" s="28" t="s">
        <v>37</v>
      </c>
      <c r="B57" s="24">
        <v>10</v>
      </c>
      <c r="C57" s="6">
        <v>8</v>
      </c>
      <c r="D57" s="29">
        <v>1</v>
      </c>
      <c r="E57" s="29">
        <v>0.089</v>
      </c>
      <c r="F57" s="24">
        <f t="shared" si="24"/>
        <v>56</v>
      </c>
      <c r="G57" s="29">
        <v>1.6</v>
      </c>
      <c r="H57" s="29">
        <f t="shared" si="25"/>
        <v>0.1424</v>
      </c>
      <c r="I57" s="29">
        <f t="shared" si="26"/>
        <v>0.16862048549437536</v>
      </c>
      <c r="J57" s="30">
        <f t="shared" si="27"/>
        <v>210.7756068679692</v>
      </c>
      <c r="K57" s="30">
        <f t="shared" si="28"/>
        <v>10000</v>
      </c>
      <c r="L57" s="30">
        <f t="shared" si="29"/>
        <v>3536.4263841242355</v>
      </c>
      <c r="M57" s="31">
        <f t="shared" si="30"/>
        <v>100.84652303401533</v>
      </c>
      <c r="N57" s="20">
        <f t="shared" si="31"/>
        <v>26.6437313167808</v>
      </c>
    </row>
    <row r="58" spans="1:14" ht="12.75">
      <c r="A58" s="28" t="s">
        <v>37</v>
      </c>
      <c r="B58" s="24">
        <v>10</v>
      </c>
      <c r="C58" s="6">
        <v>8</v>
      </c>
      <c r="D58" s="29">
        <v>1.5</v>
      </c>
      <c r="E58" s="29">
        <v>0.14</v>
      </c>
      <c r="F58" s="24">
        <f t="shared" si="24"/>
        <v>56</v>
      </c>
      <c r="G58" s="29">
        <v>1.6</v>
      </c>
      <c r="H58" s="29">
        <f t="shared" si="25"/>
        <v>0.22400000000000003</v>
      </c>
      <c r="I58" s="29">
        <f t="shared" si="26"/>
        <v>0.2574712643678161</v>
      </c>
      <c r="J58" s="30">
        <f t="shared" si="27"/>
        <v>321.8390804597701</v>
      </c>
      <c r="K58" s="30">
        <f t="shared" si="28"/>
        <v>10000</v>
      </c>
      <c r="L58" s="30">
        <f t="shared" si="29"/>
        <v>8245.205469547493</v>
      </c>
      <c r="M58" s="31">
        <f t="shared" si="30"/>
        <v>242.22412103482068</v>
      </c>
      <c r="N58" s="20">
        <f t="shared" si="31"/>
        <v>63.99580476481392</v>
      </c>
    </row>
    <row r="59" spans="1:14" ht="12.75">
      <c r="A59" s="28" t="s">
        <v>36</v>
      </c>
      <c r="B59" s="24"/>
      <c r="C59" s="6"/>
      <c r="D59" s="24"/>
      <c r="E59" s="29"/>
      <c r="F59" s="24"/>
      <c r="G59" s="29"/>
      <c r="H59" s="29"/>
      <c r="I59" s="29"/>
      <c r="J59" s="30"/>
      <c r="K59" s="30"/>
      <c r="L59" s="30"/>
      <c r="M59" s="31"/>
      <c r="N59" s="20"/>
    </row>
    <row r="60" spans="1:14" ht="12.75">
      <c r="A60" s="28" t="s">
        <v>37</v>
      </c>
      <c r="B60" s="24">
        <v>20</v>
      </c>
      <c r="C60" s="6">
        <v>15</v>
      </c>
      <c r="D60" s="29">
        <v>0.25</v>
      </c>
      <c r="E60" s="29">
        <v>0.013</v>
      </c>
      <c r="F60" s="24">
        <f aca="true" t="shared" si="32" ref="F60:F66">C60*7</f>
        <v>105</v>
      </c>
      <c r="G60" s="29">
        <v>1.6</v>
      </c>
      <c r="H60" s="29">
        <f aca="true" t="shared" si="33" ref="H60:H66">E60*G60</f>
        <v>0.0208</v>
      </c>
      <c r="I60" s="29">
        <f aca="true" t="shared" si="34" ref="I60:I66">4*((E60*G60)/(2*(E60+G60)))</f>
        <v>0.025790452572845627</v>
      </c>
      <c r="J60" s="30">
        <f aca="true" t="shared" si="35" ref="J60:J66">K60*I60/8</f>
        <v>32.23806571605704</v>
      </c>
      <c r="K60" s="30">
        <f aca="true" t="shared" si="36" ref="K60:K66">+$B$13</f>
        <v>10000</v>
      </c>
      <c r="L60" s="30">
        <f aca="true" t="shared" si="37" ref="L60:L66">I60*J60*1/0.01005</f>
        <v>82.72978158111937</v>
      </c>
      <c r="M60" s="31">
        <f aca="true" t="shared" si="38" ref="M60:M66">J60*F60*H60/16.667</f>
        <v>4.224391643599242</v>
      </c>
      <c r="N60" s="20">
        <f aca="true" t="shared" si="39" ref="N60:N66">M60/3.785</f>
        <v>1.1160876205017813</v>
      </c>
    </row>
    <row r="61" spans="1:14" ht="12.75">
      <c r="A61" s="28" t="s">
        <v>37</v>
      </c>
      <c r="B61" s="24">
        <v>20</v>
      </c>
      <c r="C61" s="6">
        <v>15</v>
      </c>
      <c r="D61" s="29">
        <v>0.375</v>
      </c>
      <c r="E61" s="29">
        <v>0.026</v>
      </c>
      <c r="F61" s="24">
        <f t="shared" si="32"/>
        <v>105</v>
      </c>
      <c r="G61" s="29">
        <v>1.6</v>
      </c>
      <c r="H61" s="29">
        <f t="shared" si="33"/>
        <v>0.0416</v>
      </c>
      <c r="I61" s="29">
        <f t="shared" si="34"/>
        <v>0.051168511685116845</v>
      </c>
      <c r="J61" s="30">
        <f t="shared" si="35"/>
        <v>63.96063960639606</v>
      </c>
      <c r="K61" s="30">
        <f t="shared" si="36"/>
        <v>10000</v>
      </c>
      <c r="L61" s="30">
        <f t="shared" si="37"/>
        <v>325.6488293619327</v>
      </c>
      <c r="M61" s="31">
        <f t="shared" si="38"/>
        <v>16.762469178660705</v>
      </c>
      <c r="N61" s="20">
        <f t="shared" si="39"/>
        <v>4.428657642975087</v>
      </c>
    </row>
    <row r="62" spans="1:14" ht="12.75">
      <c r="A62" s="28" t="s">
        <v>37</v>
      </c>
      <c r="B62" s="24">
        <v>20</v>
      </c>
      <c r="C62" s="6">
        <v>15</v>
      </c>
      <c r="D62" s="29">
        <v>0.5</v>
      </c>
      <c r="E62" s="29">
        <v>0.038</v>
      </c>
      <c r="F62" s="24">
        <f t="shared" si="32"/>
        <v>105</v>
      </c>
      <c r="G62" s="29">
        <v>1.6</v>
      </c>
      <c r="H62" s="29">
        <f t="shared" si="33"/>
        <v>0.0608</v>
      </c>
      <c r="I62" s="29">
        <f t="shared" si="34"/>
        <v>0.07423687423687424</v>
      </c>
      <c r="J62" s="30">
        <f t="shared" si="35"/>
        <v>92.7960927960928</v>
      </c>
      <c r="K62" s="30">
        <f t="shared" si="36"/>
        <v>10000</v>
      </c>
      <c r="L62" s="30">
        <f t="shared" si="37"/>
        <v>685.4618776693386</v>
      </c>
      <c r="M62" s="31">
        <f t="shared" si="38"/>
        <v>35.54390450652525</v>
      </c>
      <c r="N62" s="20">
        <f t="shared" si="39"/>
        <v>9.390727742807199</v>
      </c>
    </row>
    <row r="63" spans="1:14" ht="12.75">
      <c r="A63" s="28" t="s">
        <v>37</v>
      </c>
      <c r="B63" s="24">
        <v>20</v>
      </c>
      <c r="C63" s="6">
        <v>15</v>
      </c>
      <c r="D63" s="29">
        <v>0.75</v>
      </c>
      <c r="E63" s="29">
        <v>0.064</v>
      </c>
      <c r="F63" s="24">
        <f t="shared" si="32"/>
        <v>105</v>
      </c>
      <c r="G63" s="29">
        <v>1.6</v>
      </c>
      <c r="H63" s="29">
        <f t="shared" si="33"/>
        <v>0.1024</v>
      </c>
      <c r="I63" s="29">
        <f t="shared" si="34"/>
        <v>0.12307692307692307</v>
      </c>
      <c r="J63" s="30">
        <f t="shared" si="35"/>
        <v>153.84615384615384</v>
      </c>
      <c r="K63" s="30">
        <f t="shared" si="36"/>
        <v>10000</v>
      </c>
      <c r="L63" s="30">
        <f t="shared" si="37"/>
        <v>1884.0707704083131</v>
      </c>
      <c r="M63" s="31">
        <f t="shared" si="38"/>
        <v>99.24724582431428</v>
      </c>
      <c r="N63" s="20">
        <f t="shared" si="39"/>
        <v>26.221201010386864</v>
      </c>
    </row>
    <row r="64" spans="1:14" ht="12.75">
      <c r="A64" s="28" t="s">
        <v>37</v>
      </c>
      <c r="B64" s="24">
        <v>20</v>
      </c>
      <c r="C64" s="6">
        <v>15</v>
      </c>
      <c r="D64" s="29">
        <v>0.875</v>
      </c>
      <c r="E64" s="29">
        <v>0.076</v>
      </c>
      <c r="F64" s="24">
        <f t="shared" si="32"/>
        <v>105</v>
      </c>
      <c r="G64" s="29">
        <v>1.6</v>
      </c>
      <c r="H64" s="29">
        <f t="shared" si="33"/>
        <v>0.1216</v>
      </c>
      <c r="I64" s="29">
        <f t="shared" si="34"/>
        <v>0.14510739856801907</v>
      </c>
      <c r="J64" s="30">
        <f t="shared" si="35"/>
        <v>181.38424821002386</v>
      </c>
      <c r="K64" s="30">
        <f t="shared" si="36"/>
        <v>10000</v>
      </c>
      <c r="L64" s="30">
        <f t="shared" si="37"/>
        <v>2618.9250148231276</v>
      </c>
      <c r="M64" s="31">
        <f t="shared" si="38"/>
        <v>138.95206582741852</v>
      </c>
      <c r="N64" s="20">
        <f t="shared" si="39"/>
        <v>36.71124592534175</v>
      </c>
    </row>
    <row r="65" spans="1:14" ht="12.75">
      <c r="A65" s="28" t="s">
        <v>37</v>
      </c>
      <c r="B65" s="24">
        <v>20</v>
      </c>
      <c r="C65" s="6">
        <v>15</v>
      </c>
      <c r="D65" s="29">
        <v>1</v>
      </c>
      <c r="E65" s="29">
        <v>0.089</v>
      </c>
      <c r="F65" s="24">
        <f t="shared" si="32"/>
        <v>105</v>
      </c>
      <c r="G65" s="29">
        <v>1.6</v>
      </c>
      <c r="H65" s="29">
        <f t="shared" si="33"/>
        <v>0.1424</v>
      </c>
      <c r="I65" s="29">
        <f t="shared" si="34"/>
        <v>0.16862048549437536</v>
      </c>
      <c r="J65" s="30">
        <f t="shared" si="35"/>
        <v>210.7756068679692</v>
      </c>
      <c r="K65" s="30">
        <f t="shared" si="36"/>
        <v>10000</v>
      </c>
      <c r="L65" s="30">
        <f t="shared" si="37"/>
        <v>3536.4263841242355</v>
      </c>
      <c r="M65" s="31">
        <f t="shared" si="38"/>
        <v>189.0872306887787</v>
      </c>
      <c r="N65" s="20">
        <f t="shared" si="39"/>
        <v>49.95699621896399</v>
      </c>
    </row>
    <row r="66" spans="1:14" ht="12.75">
      <c r="A66" s="28" t="s">
        <v>37</v>
      </c>
      <c r="B66" s="24">
        <v>20</v>
      </c>
      <c r="C66" s="6">
        <v>15</v>
      </c>
      <c r="D66" s="29">
        <v>1.5</v>
      </c>
      <c r="E66" s="29">
        <v>0.14</v>
      </c>
      <c r="F66" s="24">
        <f t="shared" si="32"/>
        <v>105</v>
      </c>
      <c r="G66" s="29">
        <v>1.6</v>
      </c>
      <c r="H66" s="29">
        <f t="shared" si="33"/>
        <v>0.22400000000000003</v>
      </c>
      <c r="I66" s="29">
        <f t="shared" si="34"/>
        <v>0.2574712643678161</v>
      </c>
      <c r="J66" s="30">
        <f t="shared" si="35"/>
        <v>321.8390804597701</v>
      </c>
      <c r="K66" s="30">
        <f t="shared" si="36"/>
        <v>10000</v>
      </c>
      <c r="L66" s="30">
        <f t="shared" si="37"/>
        <v>8245.205469547493</v>
      </c>
      <c r="M66" s="31">
        <f t="shared" si="38"/>
        <v>454.17022694028884</v>
      </c>
      <c r="N66" s="20">
        <f t="shared" si="39"/>
        <v>119.99213393402611</v>
      </c>
    </row>
    <row r="67" spans="1:14" ht="12.75">
      <c r="A67" s="18"/>
      <c r="B67" s="3"/>
      <c r="C67" s="7"/>
      <c r="D67" s="3"/>
      <c r="E67" s="3"/>
      <c r="F67" s="3"/>
      <c r="G67" s="3"/>
      <c r="H67" s="3"/>
      <c r="I67" s="3"/>
      <c r="J67" s="3"/>
      <c r="K67" s="3"/>
      <c r="L67" s="3"/>
      <c r="M67" s="4"/>
      <c r="N67" s="32"/>
    </row>
    <row r="68" spans="1:14" ht="12.75">
      <c r="A68" s="18"/>
      <c r="B68" s="24"/>
      <c r="C68" s="5" t="s">
        <v>34</v>
      </c>
      <c r="D68" s="24"/>
      <c r="E68" s="24"/>
      <c r="F68" s="19"/>
      <c r="G68" s="24"/>
      <c r="H68" s="24"/>
      <c r="I68" s="24"/>
      <c r="J68" s="19"/>
      <c r="K68" s="25" t="s">
        <v>42</v>
      </c>
      <c r="L68" s="24"/>
      <c r="M68" s="19"/>
      <c r="N68" s="20"/>
    </row>
    <row r="69" spans="1:14" ht="12.75">
      <c r="A69" s="18"/>
      <c r="B69" s="8"/>
      <c r="C69" s="9"/>
      <c r="D69" s="8" t="s">
        <v>36</v>
      </c>
      <c r="E69" s="8" t="s">
        <v>0</v>
      </c>
      <c r="F69" s="8" t="s">
        <v>1</v>
      </c>
      <c r="G69" s="8" t="s">
        <v>2</v>
      </c>
      <c r="H69" s="8" t="s">
        <v>3</v>
      </c>
      <c r="I69" s="8" t="s">
        <v>3</v>
      </c>
      <c r="J69" s="8" t="s">
        <v>2</v>
      </c>
      <c r="K69" s="8" t="s">
        <v>36</v>
      </c>
      <c r="L69" s="8" t="s">
        <v>4</v>
      </c>
      <c r="M69" s="10" t="s">
        <v>5</v>
      </c>
      <c r="N69" s="26" t="s">
        <v>5</v>
      </c>
    </row>
    <row r="70" spans="1:14" ht="12.75">
      <c r="A70" s="18"/>
      <c r="B70" s="8" t="s">
        <v>12</v>
      </c>
      <c r="C70" s="9" t="s">
        <v>6</v>
      </c>
      <c r="D70" s="8" t="s">
        <v>7</v>
      </c>
      <c r="E70" s="8" t="s">
        <v>7</v>
      </c>
      <c r="F70" s="8" t="s">
        <v>6</v>
      </c>
      <c r="G70" s="8" t="s">
        <v>8</v>
      </c>
      <c r="H70" s="8" t="s">
        <v>9</v>
      </c>
      <c r="I70" s="8" t="s">
        <v>10</v>
      </c>
      <c r="J70" s="8" t="s">
        <v>7</v>
      </c>
      <c r="K70" s="8" t="s">
        <v>36</v>
      </c>
      <c r="L70" s="8" t="s">
        <v>11</v>
      </c>
      <c r="M70" s="10" t="s">
        <v>13</v>
      </c>
      <c r="N70" s="26" t="s">
        <v>13</v>
      </c>
    </row>
    <row r="71" spans="1:14" ht="12.75">
      <c r="A71" s="18"/>
      <c r="B71" s="8" t="s">
        <v>16</v>
      </c>
      <c r="C71" s="9" t="s">
        <v>8</v>
      </c>
      <c r="D71" s="8" t="s">
        <v>40</v>
      </c>
      <c r="E71" s="8" t="s">
        <v>14</v>
      </c>
      <c r="F71" s="8" t="s">
        <v>8</v>
      </c>
      <c r="G71" s="8" t="s">
        <v>15</v>
      </c>
      <c r="H71" s="8" t="s">
        <v>16</v>
      </c>
      <c r="I71" s="8" t="s">
        <v>17</v>
      </c>
      <c r="J71" s="8" t="s">
        <v>18</v>
      </c>
      <c r="K71" s="8" t="s">
        <v>19</v>
      </c>
      <c r="L71" s="8" t="s">
        <v>20</v>
      </c>
      <c r="M71" s="10" t="s">
        <v>21</v>
      </c>
      <c r="N71" s="26" t="s">
        <v>21</v>
      </c>
    </row>
    <row r="72" spans="1:14" ht="12.75">
      <c r="A72" s="18"/>
      <c r="B72" s="11" t="s">
        <v>29</v>
      </c>
      <c r="C72" s="12" t="s">
        <v>31</v>
      </c>
      <c r="D72" s="11" t="s">
        <v>22</v>
      </c>
      <c r="E72" s="11" t="s">
        <v>23</v>
      </c>
      <c r="F72" s="11" t="s">
        <v>24</v>
      </c>
      <c r="G72" s="11" t="s">
        <v>23</v>
      </c>
      <c r="H72" s="11" t="s">
        <v>25</v>
      </c>
      <c r="I72" s="11" t="s">
        <v>23</v>
      </c>
      <c r="J72" s="11" t="s">
        <v>26</v>
      </c>
      <c r="K72" s="11" t="s">
        <v>27</v>
      </c>
      <c r="L72" s="11" t="s">
        <v>28</v>
      </c>
      <c r="M72" s="13" t="s">
        <v>30</v>
      </c>
      <c r="N72" s="27" t="s">
        <v>32</v>
      </c>
    </row>
    <row r="73" spans="1:14" ht="12.75">
      <c r="A73" s="28" t="s">
        <v>38</v>
      </c>
      <c r="B73" s="24">
        <v>10</v>
      </c>
      <c r="C73" s="6">
        <v>4</v>
      </c>
      <c r="D73" s="29">
        <v>0.25</v>
      </c>
      <c r="E73" s="29">
        <v>0.013</v>
      </c>
      <c r="F73" s="24">
        <f aca="true" t="shared" si="40" ref="F73:F79">C73*11</f>
        <v>44</v>
      </c>
      <c r="G73" s="29">
        <v>1.818</v>
      </c>
      <c r="H73" s="29">
        <f aca="true" t="shared" si="41" ref="H73:H79">E73*G73</f>
        <v>0.023634</v>
      </c>
      <c r="I73" s="29">
        <f aca="true" t="shared" si="42" ref="I73:I79">4*((E73*G73)/(2*(E73+G73)))</f>
        <v>0.025815401419989076</v>
      </c>
      <c r="J73" s="30">
        <f aca="true" t="shared" si="43" ref="J73:J79">K73*I73/8</f>
        <v>32.269251774986344</v>
      </c>
      <c r="K73" s="30">
        <f aca="true" t="shared" si="44" ref="K73:K79">+$B$13</f>
        <v>10000</v>
      </c>
      <c r="L73" s="30">
        <f aca="true" t="shared" si="45" ref="L73:L79">I73*J73*1/0.01005</f>
        <v>82.88991921333009</v>
      </c>
      <c r="M73" s="31">
        <f aca="true" t="shared" si="46" ref="M73:M79">J73*F73*H73/16.667</f>
        <v>2.013359683434403</v>
      </c>
      <c r="N73" s="20">
        <f aca="true" t="shared" si="47" ref="N73:N79">M73/3.785</f>
        <v>0.5319312241570417</v>
      </c>
    </row>
    <row r="74" spans="1:14" ht="12.75">
      <c r="A74" s="28" t="s">
        <v>38</v>
      </c>
      <c r="B74" s="24">
        <v>10</v>
      </c>
      <c r="C74" s="6">
        <v>4</v>
      </c>
      <c r="D74" s="29">
        <v>0.375</v>
      </c>
      <c r="E74" s="29">
        <v>0.026</v>
      </c>
      <c r="F74" s="24">
        <f t="shared" si="40"/>
        <v>44</v>
      </c>
      <c r="G74" s="29">
        <v>1.818</v>
      </c>
      <c r="H74" s="29">
        <f t="shared" si="41"/>
        <v>0.047268</v>
      </c>
      <c r="I74" s="29">
        <f t="shared" si="42"/>
        <v>0.051266811279826456</v>
      </c>
      <c r="J74" s="30">
        <f t="shared" si="43"/>
        <v>64.08351409978307</v>
      </c>
      <c r="K74" s="30">
        <f t="shared" si="44"/>
        <v>10000</v>
      </c>
      <c r="L74" s="30">
        <f t="shared" si="45"/>
        <v>326.90123616932107</v>
      </c>
      <c r="M74" s="31">
        <f t="shared" si="46"/>
        <v>7.996662864139679</v>
      </c>
      <c r="N74" s="20">
        <f t="shared" si="47"/>
        <v>2.1127246668797035</v>
      </c>
    </row>
    <row r="75" spans="1:14" ht="12.75">
      <c r="A75" s="28" t="s">
        <v>38</v>
      </c>
      <c r="B75" s="24">
        <v>10</v>
      </c>
      <c r="C75" s="6">
        <v>4</v>
      </c>
      <c r="D75" s="29">
        <v>0.5</v>
      </c>
      <c r="E75" s="29">
        <v>0.038</v>
      </c>
      <c r="F75" s="24">
        <f t="shared" si="40"/>
        <v>44</v>
      </c>
      <c r="G75" s="29">
        <v>1.818</v>
      </c>
      <c r="H75" s="29">
        <f t="shared" si="41"/>
        <v>0.069084</v>
      </c>
      <c r="I75" s="29">
        <f t="shared" si="42"/>
        <v>0.07444396551724139</v>
      </c>
      <c r="J75" s="30">
        <f t="shared" si="43"/>
        <v>93.05495689655174</v>
      </c>
      <c r="K75" s="30">
        <f t="shared" si="44"/>
        <v>10000</v>
      </c>
      <c r="L75" s="30">
        <f t="shared" si="45"/>
        <v>689.2915425288837</v>
      </c>
      <c r="M75" s="31">
        <f t="shared" si="46"/>
        <v>16.97118739176941</v>
      </c>
      <c r="N75" s="20">
        <f t="shared" si="47"/>
        <v>4.483801160308959</v>
      </c>
    </row>
    <row r="76" spans="1:14" ht="12.75">
      <c r="A76" s="28" t="s">
        <v>38</v>
      </c>
      <c r="B76" s="24">
        <v>10</v>
      </c>
      <c r="C76" s="6">
        <v>4</v>
      </c>
      <c r="D76" s="29">
        <v>0.75</v>
      </c>
      <c r="E76" s="29">
        <v>0.064</v>
      </c>
      <c r="F76" s="24">
        <f t="shared" si="40"/>
        <v>44</v>
      </c>
      <c r="G76" s="29">
        <v>1.818</v>
      </c>
      <c r="H76" s="29">
        <f t="shared" si="41"/>
        <v>0.11635200000000001</v>
      </c>
      <c r="I76" s="29">
        <f t="shared" si="42"/>
        <v>0.1236471838469713</v>
      </c>
      <c r="J76" s="30">
        <f t="shared" si="43"/>
        <v>154.55897980871413</v>
      </c>
      <c r="K76" s="30">
        <f t="shared" si="44"/>
        <v>10000</v>
      </c>
      <c r="L76" s="30">
        <f t="shared" si="45"/>
        <v>1901.5704071252142</v>
      </c>
      <c r="M76" s="31">
        <f t="shared" si="46"/>
        <v>47.47482104895628</v>
      </c>
      <c r="N76" s="20">
        <f t="shared" si="47"/>
        <v>12.542885349790298</v>
      </c>
    </row>
    <row r="77" spans="1:14" ht="12.75">
      <c r="A77" s="28" t="s">
        <v>38</v>
      </c>
      <c r="B77" s="24">
        <v>10</v>
      </c>
      <c r="C77" s="6">
        <v>4</v>
      </c>
      <c r="D77" s="29">
        <v>0.875</v>
      </c>
      <c r="E77" s="29">
        <v>0.076</v>
      </c>
      <c r="F77" s="24">
        <f t="shared" si="40"/>
        <v>44</v>
      </c>
      <c r="G77" s="29">
        <v>1.818</v>
      </c>
      <c r="H77" s="29">
        <f t="shared" si="41"/>
        <v>0.138168</v>
      </c>
      <c r="I77" s="29">
        <f t="shared" si="42"/>
        <v>0.14590073917634636</v>
      </c>
      <c r="J77" s="30">
        <f t="shared" si="43"/>
        <v>182.37592397043295</v>
      </c>
      <c r="K77" s="30">
        <f t="shared" si="44"/>
        <v>10000</v>
      </c>
      <c r="L77" s="30">
        <f t="shared" si="45"/>
        <v>2647.6400114681906</v>
      </c>
      <c r="M77" s="31">
        <f t="shared" si="46"/>
        <v>66.52275353563678</v>
      </c>
      <c r="N77" s="20">
        <f t="shared" si="47"/>
        <v>17.575364210207866</v>
      </c>
    </row>
    <row r="78" spans="1:14" ht="12.75">
      <c r="A78" s="28" t="s">
        <v>38</v>
      </c>
      <c r="B78" s="24">
        <v>10</v>
      </c>
      <c r="C78" s="6">
        <v>4</v>
      </c>
      <c r="D78" s="29">
        <v>1</v>
      </c>
      <c r="E78" s="29">
        <v>0.089</v>
      </c>
      <c r="F78" s="24">
        <f t="shared" si="40"/>
        <v>44</v>
      </c>
      <c r="G78" s="29">
        <v>1.818</v>
      </c>
      <c r="H78" s="29">
        <f t="shared" si="41"/>
        <v>0.161802</v>
      </c>
      <c r="I78" s="29">
        <f t="shared" si="42"/>
        <v>0.1696927110644992</v>
      </c>
      <c r="J78" s="30">
        <f t="shared" si="43"/>
        <v>212.11588883062402</v>
      </c>
      <c r="K78" s="30">
        <f t="shared" si="44"/>
        <v>10000</v>
      </c>
      <c r="L78" s="30">
        <f t="shared" si="45"/>
        <v>3581.544302042241</v>
      </c>
      <c r="M78" s="31">
        <f t="shared" si="46"/>
        <v>90.60503401699138</v>
      </c>
      <c r="N78" s="20">
        <f t="shared" si="47"/>
        <v>23.937921801054525</v>
      </c>
    </row>
    <row r="79" spans="1:14" ht="12.75">
      <c r="A79" s="28" t="s">
        <v>38</v>
      </c>
      <c r="B79" s="24">
        <v>10</v>
      </c>
      <c r="C79" s="6">
        <v>4</v>
      </c>
      <c r="D79" s="29">
        <v>1.5</v>
      </c>
      <c r="E79" s="29">
        <v>0.14</v>
      </c>
      <c r="F79" s="24">
        <f t="shared" si="40"/>
        <v>44</v>
      </c>
      <c r="G79" s="29">
        <v>1.818</v>
      </c>
      <c r="H79" s="29">
        <f t="shared" si="41"/>
        <v>0.25452</v>
      </c>
      <c r="I79" s="29">
        <f t="shared" si="42"/>
        <v>0.25997957099080693</v>
      </c>
      <c r="J79" s="30">
        <f t="shared" si="43"/>
        <v>324.9744637385087</v>
      </c>
      <c r="K79" s="30">
        <f t="shared" si="44"/>
        <v>10000</v>
      </c>
      <c r="L79" s="30">
        <f t="shared" si="45"/>
        <v>8406.638971711944</v>
      </c>
      <c r="M79" s="31">
        <f t="shared" si="46"/>
        <v>218.3566342156303</v>
      </c>
      <c r="N79" s="20">
        <f t="shared" si="47"/>
        <v>57.68999582975701</v>
      </c>
    </row>
    <row r="80" spans="1:14" ht="12.75">
      <c r="A80" s="28"/>
      <c r="B80" s="24"/>
      <c r="C80" s="6"/>
      <c r="D80" s="29"/>
      <c r="E80" s="29"/>
      <c r="F80" s="24"/>
      <c r="G80" s="29"/>
      <c r="H80" s="29"/>
      <c r="I80" s="29"/>
      <c r="J80" s="30"/>
      <c r="K80" s="30"/>
      <c r="L80" s="30"/>
      <c r="M80" s="31"/>
      <c r="N80" s="20"/>
    </row>
    <row r="81" spans="1:14" ht="12.75">
      <c r="A81" s="28" t="s">
        <v>38</v>
      </c>
      <c r="B81" s="24">
        <v>25</v>
      </c>
      <c r="C81" s="6">
        <v>9</v>
      </c>
      <c r="D81" s="29">
        <v>0.25</v>
      </c>
      <c r="E81" s="29">
        <v>0.013</v>
      </c>
      <c r="F81" s="24">
        <f aca="true" t="shared" si="48" ref="F81:F87">C81*11</f>
        <v>99</v>
      </c>
      <c r="G81" s="29">
        <v>1.818</v>
      </c>
      <c r="H81" s="29">
        <f aca="true" t="shared" si="49" ref="H81:H87">E81*G81</f>
        <v>0.023634</v>
      </c>
      <c r="I81" s="29">
        <f aca="true" t="shared" si="50" ref="I81:I87">4*((E81*G81)/(2*(E81+G81)))</f>
        <v>0.025815401419989076</v>
      </c>
      <c r="J81" s="30">
        <f aca="true" t="shared" si="51" ref="J81:J87">K81*I81/8</f>
        <v>32.269251774986344</v>
      </c>
      <c r="K81" s="30">
        <f aca="true" t="shared" si="52" ref="K81:K87">+$B$13</f>
        <v>10000</v>
      </c>
      <c r="L81" s="30">
        <f aca="true" t="shared" si="53" ref="L81:L87">I81*J81*1/0.01005</f>
        <v>82.88991921333009</v>
      </c>
      <c r="M81" s="31">
        <f aca="true" t="shared" si="54" ref="M81:M87">J81*F81*H81/16.667</f>
        <v>4.530059287727406</v>
      </c>
      <c r="N81" s="20">
        <f aca="true" t="shared" si="55" ref="N81:N87">M81/3.785</f>
        <v>1.1968452543533437</v>
      </c>
    </row>
    <row r="82" spans="1:14" ht="12.75">
      <c r="A82" s="28" t="s">
        <v>38</v>
      </c>
      <c r="B82" s="24">
        <v>25</v>
      </c>
      <c r="C82" s="6">
        <v>9</v>
      </c>
      <c r="D82" s="29">
        <v>0.375</v>
      </c>
      <c r="E82" s="29">
        <v>0.026</v>
      </c>
      <c r="F82" s="24">
        <f t="shared" si="48"/>
        <v>99</v>
      </c>
      <c r="G82" s="29">
        <v>1.818</v>
      </c>
      <c r="H82" s="29">
        <f t="shared" si="49"/>
        <v>0.047268</v>
      </c>
      <c r="I82" s="29">
        <f t="shared" si="50"/>
        <v>0.051266811279826456</v>
      </c>
      <c r="J82" s="30">
        <f t="shared" si="51"/>
        <v>64.08351409978307</v>
      </c>
      <c r="K82" s="30">
        <f t="shared" si="52"/>
        <v>10000</v>
      </c>
      <c r="L82" s="30">
        <f t="shared" si="53"/>
        <v>326.90123616932107</v>
      </c>
      <c r="M82" s="31">
        <f t="shared" si="54"/>
        <v>17.99249144431428</v>
      </c>
      <c r="N82" s="20">
        <f t="shared" si="55"/>
        <v>4.753630500479334</v>
      </c>
    </row>
    <row r="83" spans="1:14" ht="12.75">
      <c r="A83" s="28" t="s">
        <v>38</v>
      </c>
      <c r="B83" s="24">
        <v>25</v>
      </c>
      <c r="C83" s="6">
        <v>9</v>
      </c>
      <c r="D83" s="29">
        <v>0.5</v>
      </c>
      <c r="E83" s="29">
        <v>0.038</v>
      </c>
      <c r="F83" s="24">
        <f t="shared" si="48"/>
        <v>99</v>
      </c>
      <c r="G83" s="29">
        <v>1.818</v>
      </c>
      <c r="H83" s="29">
        <f t="shared" si="49"/>
        <v>0.069084</v>
      </c>
      <c r="I83" s="29">
        <f t="shared" si="50"/>
        <v>0.07444396551724139</v>
      </c>
      <c r="J83" s="30">
        <f t="shared" si="51"/>
        <v>93.05495689655174</v>
      </c>
      <c r="K83" s="30">
        <f t="shared" si="52"/>
        <v>10000</v>
      </c>
      <c r="L83" s="30">
        <f t="shared" si="53"/>
        <v>689.2915425288837</v>
      </c>
      <c r="M83" s="31">
        <f t="shared" si="54"/>
        <v>38.185171631481175</v>
      </c>
      <c r="N83" s="20">
        <f t="shared" si="55"/>
        <v>10.088552610695158</v>
      </c>
    </row>
    <row r="84" spans="1:14" ht="12.75">
      <c r="A84" s="28" t="s">
        <v>38</v>
      </c>
      <c r="B84" s="24">
        <v>25</v>
      </c>
      <c r="C84" s="6">
        <v>9</v>
      </c>
      <c r="D84" s="29">
        <v>0.75</v>
      </c>
      <c r="E84" s="29">
        <v>0.064</v>
      </c>
      <c r="F84" s="24">
        <f t="shared" si="48"/>
        <v>99</v>
      </c>
      <c r="G84" s="29">
        <v>1.818</v>
      </c>
      <c r="H84" s="29">
        <f t="shared" si="49"/>
        <v>0.11635200000000001</v>
      </c>
      <c r="I84" s="29">
        <f t="shared" si="50"/>
        <v>0.1236471838469713</v>
      </c>
      <c r="J84" s="30">
        <f t="shared" si="51"/>
        <v>154.55897980871413</v>
      </c>
      <c r="K84" s="30">
        <f t="shared" si="52"/>
        <v>10000</v>
      </c>
      <c r="L84" s="30">
        <f t="shared" si="53"/>
        <v>1901.5704071252142</v>
      </c>
      <c r="M84" s="31">
        <f t="shared" si="54"/>
        <v>106.81834736015162</v>
      </c>
      <c r="N84" s="20">
        <f t="shared" si="55"/>
        <v>28.221492037028167</v>
      </c>
    </row>
    <row r="85" spans="1:14" ht="12.75">
      <c r="A85" s="28" t="s">
        <v>38</v>
      </c>
      <c r="B85" s="24">
        <v>25</v>
      </c>
      <c r="C85" s="6">
        <v>9</v>
      </c>
      <c r="D85" s="29">
        <v>0.875</v>
      </c>
      <c r="E85" s="29">
        <v>0.076</v>
      </c>
      <c r="F85" s="24">
        <f t="shared" si="48"/>
        <v>99</v>
      </c>
      <c r="G85" s="29">
        <v>1.818</v>
      </c>
      <c r="H85" s="29">
        <f t="shared" si="49"/>
        <v>0.138168</v>
      </c>
      <c r="I85" s="29">
        <f t="shared" si="50"/>
        <v>0.14590073917634636</v>
      </c>
      <c r="J85" s="30">
        <f t="shared" si="51"/>
        <v>182.37592397043295</v>
      </c>
      <c r="K85" s="30">
        <f t="shared" si="52"/>
        <v>10000</v>
      </c>
      <c r="L85" s="30">
        <f t="shared" si="53"/>
        <v>2647.6400114681906</v>
      </c>
      <c r="M85" s="31">
        <f t="shared" si="54"/>
        <v>149.67619545518275</v>
      </c>
      <c r="N85" s="20">
        <f t="shared" si="55"/>
        <v>39.5445694729677</v>
      </c>
    </row>
    <row r="86" spans="1:14" ht="12.75">
      <c r="A86" s="28" t="s">
        <v>38</v>
      </c>
      <c r="B86" s="24">
        <v>25</v>
      </c>
      <c r="C86" s="6">
        <v>9</v>
      </c>
      <c r="D86" s="29">
        <v>1</v>
      </c>
      <c r="E86" s="29">
        <v>0.089</v>
      </c>
      <c r="F86" s="24">
        <f t="shared" si="48"/>
        <v>99</v>
      </c>
      <c r="G86" s="29">
        <v>1.818</v>
      </c>
      <c r="H86" s="29">
        <f t="shared" si="49"/>
        <v>0.161802</v>
      </c>
      <c r="I86" s="29">
        <f t="shared" si="50"/>
        <v>0.1696927110644992</v>
      </c>
      <c r="J86" s="30">
        <f t="shared" si="51"/>
        <v>212.11588883062402</v>
      </c>
      <c r="K86" s="30">
        <f t="shared" si="52"/>
        <v>10000</v>
      </c>
      <c r="L86" s="30">
        <f t="shared" si="53"/>
        <v>3581.544302042241</v>
      </c>
      <c r="M86" s="31">
        <f t="shared" si="54"/>
        <v>203.86132653823063</v>
      </c>
      <c r="N86" s="20">
        <f t="shared" si="55"/>
        <v>53.86032405237269</v>
      </c>
    </row>
    <row r="87" spans="1:14" ht="12.75">
      <c r="A87" s="28" t="s">
        <v>38</v>
      </c>
      <c r="B87" s="24">
        <v>25</v>
      </c>
      <c r="C87" s="6">
        <v>9</v>
      </c>
      <c r="D87" s="29">
        <v>1.5</v>
      </c>
      <c r="E87" s="29">
        <v>0.14</v>
      </c>
      <c r="F87" s="24">
        <f t="shared" si="48"/>
        <v>99</v>
      </c>
      <c r="G87" s="29">
        <v>1.818</v>
      </c>
      <c r="H87" s="29">
        <f t="shared" si="49"/>
        <v>0.25452</v>
      </c>
      <c r="I87" s="29">
        <f t="shared" si="50"/>
        <v>0.25997957099080693</v>
      </c>
      <c r="J87" s="30">
        <f t="shared" si="51"/>
        <v>324.9744637385087</v>
      </c>
      <c r="K87" s="30">
        <f t="shared" si="52"/>
        <v>10000</v>
      </c>
      <c r="L87" s="30">
        <f t="shared" si="53"/>
        <v>8406.638971711944</v>
      </c>
      <c r="M87" s="31">
        <f t="shared" si="54"/>
        <v>491.30242698516815</v>
      </c>
      <c r="N87" s="20">
        <f t="shared" si="55"/>
        <v>129.80249061695326</v>
      </c>
    </row>
    <row r="88" spans="1:14" ht="12.75">
      <c r="A88" s="28"/>
      <c r="B88" s="24"/>
      <c r="C88" s="6"/>
      <c r="D88" s="29"/>
      <c r="E88" s="29"/>
      <c r="F88" s="24"/>
      <c r="G88" s="29"/>
      <c r="H88" s="29"/>
      <c r="I88" s="29"/>
      <c r="J88" s="30"/>
      <c r="K88" s="30"/>
      <c r="L88" s="30"/>
      <c r="M88" s="31"/>
      <c r="N88" s="20"/>
    </row>
    <row r="89" spans="1:14" ht="12.75">
      <c r="A89" s="28"/>
      <c r="B89" s="24"/>
      <c r="C89" s="6"/>
      <c r="D89" s="29"/>
      <c r="E89" s="29"/>
      <c r="F89" s="24"/>
      <c r="G89" s="29"/>
      <c r="H89" s="29"/>
      <c r="I89" s="29"/>
      <c r="J89" s="30"/>
      <c r="K89" s="30"/>
      <c r="L89" s="30"/>
      <c r="M89" s="31"/>
      <c r="N89" s="20"/>
    </row>
    <row r="90" spans="1:14" ht="12.75">
      <c r="A90" s="28" t="s">
        <v>38</v>
      </c>
      <c r="B90" s="24">
        <v>50</v>
      </c>
      <c r="C90" s="6">
        <v>17</v>
      </c>
      <c r="D90" s="29">
        <v>0.25</v>
      </c>
      <c r="E90" s="29">
        <v>0.013</v>
      </c>
      <c r="F90" s="24">
        <f aca="true" t="shared" si="56" ref="F90:F96">C90*11</f>
        <v>187</v>
      </c>
      <c r="G90" s="29">
        <v>1.818</v>
      </c>
      <c r="H90" s="29">
        <f aca="true" t="shared" si="57" ref="H90:H96">E90*G90</f>
        <v>0.023634</v>
      </c>
      <c r="I90" s="29">
        <f aca="true" t="shared" si="58" ref="I90:I96">4*((E90*G90)/(2*(E90+G90)))</f>
        <v>0.025815401419989076</v>
      </c>
      <c r="J90" s="30">
        <f aca="true" t="shared" si="59" ref="J90:J96">K90*I90/8</f>
        <v>32.269251774986344</v>
      </c>
      <c r="K90" s="30">
        <f aca="true" t="shared" si="60" ref="K90:K104">+$B$13</f>
        <v>10000</v>
      </c>
      <c r="L90" s="30">
        <f aca="true" t="shared" si="61" ref="L90:L96">I90*J90*1/0.01005</f>
        <v>82.88991921333009</v>
      </c>
      <c r="M90" s="31">
        <f aca="true" t="shared" si="62" ref="M90:M96">J90*F90*H90/16.667</f>
        <v>8.556778654596213</v>
      </c>
      <c r="N90" s="20">
        <f aca="true" t="shared" si="63" ref="N90:N96">M90/3.785</f>
        <v>2.2607077026674274</v>
      </c>
    </row>
    <row r="91" spans="1:14" ht="12.75">
      <c r="A91" s="28" t="s">
        <v>38</v>
      </c>
      <c r="B91" s="24">
        <v>50</v>
      </c>
      <c r="C91" s="6">
        <v>17</v>
      </c>
      <c r="D91" s="29">
        <v>0.375</v>
      </c>
      <c r="E91" s="29">
        <v>0.026</v>
      </c>
      <c r="F91" s="24">
        <f t="shared" si="56"/>
        <v>187</v>
      </c>
      <c r="G91" s="29">
        <v>1.818</v>
      </c>
      <c r="H91" s="29">
        <f t="shared" si="57"/>
        <v>0.047268</v>
      </c>
      <c r="I91" s="29">
        <f t="shared" si="58"/>
        <v>0.051266811279826456</v>
      </c>
      <c r="J91" s="30">
        <f t="shared" si="59"/>
        <v>64.08351409978307</v>
      </c>
      <c r="K91" s="30">
        <f t="shared" si="60"/>
        <v>10000</v>
      </c>
      <c r="L91" s="30">
        <f t="shared" si="61"/>
        <v>326.90123616932107</v>
      </c>
      <c r="M91" s="31">
        <f t="shared" si="62"/>
        <v>33.985817172593634</v>
      </c>
      <c r="N91" s="20">
        <f t="shared" si="63"/>
        <v>8.97907983423874</v>
      </c>
    </row>
    <row r="92" spans="1:14" ht="12.75">
      <c r="A92" s="28" t="s">
        <v>38</v>
      </c>
      <c r="B92" s="24">
        <v>50</v>
      </c>
      <c r="C92" s="6">
        <v>17</v>
      </c>
      <c r="D92" s="29">
        <v>0.5</v>
      </c>
      <c r="E92" s="29">
        <v>0.038</v>
      </c>
      <c r="F92" s="24">
        <f t="shared" si="56"/>
        <v>187</v>
      </c>
      <c r="G92" s="29">
        <v>1.818</v>
      </c>
      <c r="H92" s="29">
        <f t="shared" si="57"/>
        <v>0.069084</v>
      </c>
      <c r="I92" s="29">
        <f t="shared" si="58"/>
        <v>0.07444396551724139</v>
      </c>
      <c r="J92" s="30">
        <f t="shared" si="59"/>
        <v>93.05495689655174</v>
      </c>
      <c r="K92" s="30">
        <f t="shared" si="60"/>
        <v>10000</v>
      </c>
      <c r="L92" s="30">
        <f t="shared" si="61"/>
        <v>689.2915425288837</v>
      </c>
      <c r="M92" s="31">
        <f t="shared" si="62"/>
        <v>72.12754641501999</v>
      </c>
      <c r="N92" s="20">
        <f t="shared" si="63"/>
        <v>19.056154931313074</v>
      </c>
    </row>
    <row r="93" spans="1:14" ht="12.75">
      <c r="A93" s="28" t="s">
        <v>38</v>
      </c>
      <c r="B93" s="24">
        <v>50</v>
      </c>
      <c r="C93" s="6">
        <v>17</v>
      </c>
      <c r="D93" s="29">
        <v>0.75</v>
      </c>
      <c r="E93" s="29">
        <v>0.064</v>
      </c>
      <c r="F93" s="24">
        <f t="shared" si="56"/>
        <v>187</v>
      </c>
      <c r="G93" s="29">
        <v>1.818</v>
      </c>
      <c r="H93" s="29">
        <f t="shared" si="57"/>
        <v>0.11635200000000001</v>
      </c>
      <c r="I93" s="29">
        <f t="shared" si="58"/>
        <v>0.1236471838469713</v>
      </c>
      <c r="J93" s="30">
        <f t="shared" si="59"/>
        <v>154.55897980871413</v>
      </c>
      <c r="K93" s="30">
        <f t="shared" si="60"/>
        <v>10000</v>
      </c>
      <c r="L93" s="30">
        <f t="shared" si="61"/>
        <v>1901.5704071252142</v>
      </c>
      <c r="M93" s="31">
        <f t="shared" si="62"/>
        <v>201.7679894580642</v>
      </c>
      <c r="N93" s="20">
        <f t="shared" si="63"/>
        <v>53.30726273660877</v>
      </c>
    </row>
    <row r="94" spans="1:14" ht="12.75">
      <c r="A94" s="28" t="s">
        <v>38</v>
      </c>
      <c r="B94" s="24">
        <v>50</v>
      </c>
      <c r="C94" s="6">
        <v>17</v>
      </c>
      <c r="D94" s="29">
        <v>0.875</v>
      </c>
      <c r="E94" s="29">
        <v>0.076</v>
      </c>
      <c r="F94" s="24">
        <f t="shared" si="56"/>
        <v>187</v>
      </c>
      <c r="G94" s="29">
        <v>1.818</v>
      </c>
      <c r="H94" s="29">
        <f t="shared" si="57"/>
        <v>0.138168</v>
      </c>
      <c r="I94" s="29">
        <f t="shared" si="58"/>
        <v>0.14590073917634636</v>
      </c>
      <c r="J94" s="30">
        <f t="shared" si="59"/>
        <v>182.37592397043295</v>
      </c>
      <c r="K94" s="30">
        <f t="shared" si="60"/>
        <v>10000</v>
      </c>
      <c r="L94" s="30">
        <f t="shared" si="61"/>
        <v>2647.6400114681906</v>
      </c>
      <c r="M94" s="31">
        <f t="shared" si="62"/>
        <v>282.72170252645634</v>
      </c>
      <c r="N94" s="20">
        <f t="shared" si="63"/>
        <v>74.69529789338344</v>
      </c>
    </row>
    <row r="95" spans="1:14" ht="12.75">
      <c r="A95" s="28" t="s">
        <v>38</v>
      </c>
      <c r="B95" s="24">
        <v>50</v>
      </c>
      <c r="C95" s="6">
        <v>17</v>
      </c>
      <c r="D95" s="29">
        <v>1</v>
      </c>
      <c r="E95" s="29">
        <v>0.089</v>
      </c>
      <c r="F95" s="24">
        <f t="shared" si="56"/>
        <v>187</v>
      </c>
      <c r="G95" s="29">
        <v>1.818</v>
      </c>
      <c r="H95" s="29">
        <f t="shared" si="57"/>
        <v>0.161802</v>
      </c>
      <c r="I95" s="29">
        <f t="shared" si="58"/>
        <v>0.1696927110644992</v>
      </c>
      <c r="J95" s="30">
        <f t="shared" si="59"/>
        <v>212.11588883062402</v>
      </c>
      <c r="K95" s="30">
        <f t="shared" si="60"/>
        <v>10000</v>
      </c>
      <c r="L95" s="30">
        <f t="shared" si="61"/>
        <v>3581.544302042241</v>
      </c>
      <c r="M95" s="31">
        <f t="shared" si="62"/>
        <v>385.07139457221336</v>
      </c>
      <c r="N95" s="20">
        <f t="shared" si="63"/>
        <v>101.73616765448173</v>
      </c>
    </row>
    <row r="96" spans="1:14" ht="12.75">
      <c r="A96" s="28" t="s">
        <v>38</v>
      </c>
      <c r="B96" s="24">
        <v>50</v>
      </c>
      <c r="C96" s="6">
        <v>17</v>
      </c>
      <c r="D96" s="29">
        <v>1.5</v>
      </c>
      <c r="E96" s="29">
        <v>0.14</v>
      </c>
      <c r="F96" s="24">
        <f t="shared" si="56"/>
        <v>187</v>
      </c>
      <c r="G96" s="29">
        <v>1.818</v>
      </c>
      <c r="H96" s="29">
        <f t="shared" si="57"/>
        <v>0.25452</v>
      </c>
      <c r="I96" s="29">
        <f t="shared" si="58"/>
        <v>0.25997957099080693</v>
      </c>
      <c r="J96" s="30">
        <f t="shared" si="59"/>
        <v>324.9744637385087</v>
      </c>
      <c r="K96" s="30">
        <f t="shared" si="60"/>
        <v>10000</v>
      </c>
      <c r="L96" s="30">
        <f t="shared" si="61"/>
        <v>8406.638971711944</v>
      </c>
      <c r="M96" s="31">
        <f t="shared" si="62"/>
        <v>928.0156954164288</v>
      </c>
      <c r="N96" s="20">
        <f t="shared" si="63"/>
        <v>245.1824822764673</v>
      </c>
    </row>
    <row r="97" spans="1:14" ht="12.75">
      <c r="A97" s="28" t="s">
        <v>36</v>
      </c>
      <c r="B97" s="24"/>
      <c r="C97" s="6"/>
      <c r="D97" s="24"/>
      <c r="E97" s="29"/>
      <c r="F97" s="24"/>
      <c r="G97" s="29"/>
      <c r="H97" s="29"/>
      <c r="I97" s="29"/>
      <c r="J97" s="30"/>
      <c r="K97" s="30"/>
      <c r="L97" s="30"/>
      <c r="M97" s="31"/>
      <c r="N97" s="20"/>
    </row>
    <row r="98" spans="1:14" ht="12.75">
      <c r="A98" s="28" t="s">
        <v>38</v>
      </c>
      <c r="B98" s="24">
        <v>100</v>
      </c>
      <c r="C98" s="6">
        <v>34</v>
      </c>
      <c r="D98" s="29">
        <v>0.25</v>
      </c>
      <c r="E98" s="29">
        <v>0.013</v>
      </c>
      <c r="F98" s="24">
        <f aca="true" t="shared" si="64" ref="F98:F104">C98*11</f>
        <v>374</v>
      </c>
      <c r="G98" s="29">
        <v>1.818</v>
      </c>
      <c r="H98" s="29">
        <f aca="true" t="shared" si="65" ref="H98:H104">E98*G98</f>
        <v>0.023634</v>
      </c>
      <c r="I98" s="29">
        <f aca="true" t="shared" si="66" ref="I98:I104">4*((E98*G98)/(2*(E98+G98)))</f>
        <v>0.025815401419989076</v>
      </c>
      <c r="J98" s="30">
        <f aca="true" t="shared" si="67" ref="J98:J104">K98*I98/8</f>
        <v>32.269251774986344</v>
      </c>
      <c r="K98" s="30">
        <f t="shared" si="60"/>
        <v>10000</v>
      </c>
      <c r="L98" s="30">
        <f aca="true" t="shared" si="68" ref="L98:L104">I98*J98*1/0.01005</f>
        <v>82.88991921333009</v>
      </c>
      <c r="M98" s="31">
        <f aca="true" t="shared" si="69" ref="M98:M104">J98*F98*H98/16.667</f>
        <v>17.113557309192426</v>
      </c>
      <c r="N98" s="20">
        <f aca="true" t="shared" si="70" ref="N98:N104">M98/3.785</f>
        <v>4.521415405334855</v>
      </c>
    </row>
    <row r="99" spans="1:14" ht="12.75">
      <c r="A99" s="28" t="s">
        <v>38</v>
      </c>
      <c r="B99" s="24">
        <v>100</v>
      </c>
      <c r="C99" s="6">
        <v>34</v>
      </c>
      <c r="D99" s="29">
        <v>0.375</v>
      </c>
      <c r="E99" s="29">
        <v>0.026</v>
      </c>
      <c r="F99" s="24">
        <f t="shared" si="64"/>
        <v>374</v>
      </c>
      <c r="G99" s="29">
        <v>1.818</v>
      </c>
      <c r="H99" s="29">
        <f t="shared" si="65"/>
        <v>0.047268</v>
      </c>
      <c r="I99" s="29">
        <f t="shared" si="66"/>
        <v>0.051266811279826456</v>
      </c>
      <c r="J99" s="30">
        <f t="shared" si="67"/>
        <v>64.08351409978307</v>
      </c>
      <c r="K99" s="30">
        <f t="shared" si="60"/>
        <v>10000</v>
      </c>
      <c r="L99" s="30">
        <f t="shared" si="68"/>
        <v>326.90123616932107</v>
      </c>
      <c r="M99" s="31">
        <f t="shared" si="69"/>
        <v>67.97163434518727</v>
      </c>
      <c r="N99" s="20">
        <f t="shared" si="70"/>
        <v>17.95815966847748</v>
      </c>
    </row>
    <row r="100" spans="1:14" ht="12.75">
      <c r="A100" s="28" t="s">
        <v>38</v>
      </c>
      <c r="B100" s="24">
        <v>100</v>
      </c>
      <c r="C100" s="6">
        <v>34</v>
      </c>
      <c r="D100" s="29">
        <v>0.5</v>
      </c>
      <c r="E100" s="29">
        <v>0.038</v>
      </c>
      <c r="F100" s="24">
        <f t="shared" si="64"/>
        <v>374</v>
      </c>
      <c r="G100" s="29">
        <v>1.818</v>
      </c>
      <c r="H100" s="29">
        <f t="shared" si="65"/>
        <v>0.069084</v>
      </c>
      <c r="I100" s="29">
        <f t="shared" si="66"/>
        <v>0.07444396551724139</v>
      </c>
      <c r="J100" s="30">
        <f t="shared" si="67"/>
        <v>93.05495689655174</v>
      </c>
      <c r="K100" s="30">
        <f t="shared" si="60"/>
        <v>10000</v>
      </c>
      <c r="L100" s="30">
        <f t="shared" si="68"/>
        <v>689.2915425288837</v>
      </c>
      <c r="M100" s="31">
        <f t="shared" si="69"/>
        <v>144.25509283003998</v>
      </c>
      <c r="N100" s="20">
        <f t="shared" si="70"/>
        <v>38.11230986262615</v>
      </c>
    </row>
    <row r="101" spans="1:14" ht="12.75">
      <c r="A101" s="28" t="s">
        <v>38</v>
      </c>
      <c r="B101" s="24">
        <v>100</v>
      </c>
      <c r="C101" s="6">
        <v>34</v>
      </c>
      <c r="D101" s="29">
        <v>0.75</v>
      </c>
      <c r="E101" s="29">
        <v>0.064</v>
      </c>
      <c r="F101" s="24">
        <f t="shared" si="64"/>
        <v>374</v>
      </c>
      <c r="G101" s="29">
        <v>1.818</v>
      </c>
      <c r="H101" s="29">
        <f t="shared" si="65"/>
        <v>0.11635200000000001</v>
      </c>
      <c r="I101" s="29">
        <f t="shared" si="66"/>
        <v>0.1236471838469713</v>
      </c>
      <c r="J101" s="30">
        <f t="shared" si="67"/>
        <v>154.55897980871413</v>
      </c>
      <c r="K101" s="30">
        <f t="shared" si="60"/>
        <v>10000</v>
      </c>
      <c r="L101" s="30">
        <f t="shared" si="68"/>
        <v>1901.5704071252142</v>
      </c>
      <c r="M101" s="31">
        <f t="shared" si="69"/>
        <v>403.5359789161284</v>
      </c>
      <c r="N101" s="20">
        <f t="shared" si="70"/>
        <v>106.61452547321754</v>
      </c>
    </row>
    <row r="102" spans="1:14" ht="12.75">
      <c r="A102" s="28" t="s">
        <v>38</v>
      </c>
      <c r="B102" s="24">
        <v>100</v>
      </c>
      <c r="C102" s="6">
        <v>34</v>
      </c>
      <c r="D102" s="29">
        <v>0.875</v>
      </c>
      <c r="E102" s="29">
        <v>0.076</v>
      </c>
      <c r="F102" s="24">
        <f t="shared" si="64"/>
        <v>374</v>
      </c>
      <c r="G102" s="29">
        <v>1.818</v>
      </c>
      <c r="H102" s="29">
        <f t="shared" si="65"/>
        <v>0.138168</v>
      </c>
      <c r="I102" s="29">
        <f t="shared" si="66"/>
        <v>0.14590073917634636</v>
      </c>
      <c r="J102" s="30">
        <f t="shared" si="67"/>
        <v>182.37592397043295</v>
      </c>
      <c r="K102" s="30">
        <f t="shared" si="60"/>
        <v>10000</v>
      </c>
      <c r="L102" s="30">
        <f t="shared" si="68"/>
        <v>2647.6400114681906</v>
      </c>
      <c r="M102" s="31">
        <f t="shared" si="69"/>
        <v>565.4434050529127</v>
      </c>
      <c r="N102" s="20">
        <f t="shared" si="70"/>
        <v>149.39059578676688</v>
      </c>
    </row>
    <row r="103" spans="1:14" ht="12.75">
      <c r="A103" s="28" t="s">
        <v>38</v>
      </c>
      <c r="B103" s="24">
        <v>100</v>
      </c>
      <c r="C103" s="6">
        <v>34</v>
      </c>
      <c r="D103" s="29">
        <v>1</v>
      </c>
      <c r="E103" s="29">
        <v>0.089</v>
      </c>
      <c r="F103" s="24">
        <f t="shared" si="64"/>
        <v>374</v>
      </c>
      <c r="G103" s="29">
        <v>1.818</v>
      </c>
      <c r="H103" s="29">
        <f t="shared" si="65"/>
        <v>0.161802</v>
      </c>
      <c r="I103" s="29">
        <f t="shared" si="66"/>
        <v>0.1696927110644992</v>
      </c>
      <c r="J103" s="30">
        <f t="shared" si="67"/>
        <v>212.11588883062402</v>
      </c>
      <c r="K103" s="30">
        <f t="shared" si="60"/>
        <v>10000</v>
      </c>
      <c r="L103" s="30">
        <f t="shared" si="68"/>
        <v>3581.544302042241</v>
      </c>
      <c r="M103" s="31">
        <f t="shared" si="69"/>
        <v>770.1427891444267</v>
      </c>
      <c r="N103" s="20">
        <f t="shared" si="70"/>
        <v>203.47233530896347</v>
      </c>
    </row>
    <row r="104" spans="1:14" ht="12.75">
      <c r="A104" s="28" t="s">
        <v>38</v>
      </c>
      <c r="B104" s="24">
        <v>100</v>
      </c>
      <c r="C104" s="6">
        <v>34</v>
      </c>
      <c r="D104" s="29">
        <v>1.5</v>
      </c>
      <c r="E104" s="29">
        <v>0.14</v>
      </c>
      <c r="F104" s="24">
        <f t="shared" si="64"/>
        <v>374</v>
      </c>
      <c r="G104" s="29">
        <v>1.818</v>
      </c>
      <c r="H104" s="29">
        <f t="shared" si="65"/>
        <v>0.25452</v>
      </c>
      <c r="I104" s="29">
        <f t="shared" si="66"/>
        <v>0.25997957099080693</v>
      </c>
      <c r="J104" s="30">
        <f t="shared" si="67"/>
        <v>324.9744637385087</v>
      </c>
      <c r="K104" s="30">
        <f t="shared" si="60"/>
        <v>10000</v>
      </c>
      <c r="L104" s="30">
        <f t="shared" si="68"/>
        <v>8406.638971711944</v>
      </c>
      <c r="M104" s="31">
        <f t="shared" si="69"/>
        <v>1856.0313908328576</v>
      </c>
      <c r="N104" s="20">
        <f t="shared" si="70"/>
        <v>490.3649645529346</v>
      </c>
    </row>
    <row r="105" spans="1:14" ht="12.75">
      <c r="A105" s="18"/>
      <c r="B105" s="24"/>
      <c r="C105" s="6"/>
      <c r="D105" s="24"/>
      <c r="E105" s="29"/>
      <c r="F105" s="24"/>
      <c r="G105" s="29"/>
      <c r="H105" s="29"/>
      <c r="I105" s="29"/>
      <c r="J105" s="30"/>
      <c r="K105" s="30"/>
      <c r="L105" s="30"/>
      <c r="M105" s="31"/>
      <c r="N105" s="20"/>
    </row>
    <row r="106" spans="1:14" ht="13.5" thickBot="1">
      <c r="A106" s="34"/>
      <c r="B106" s="35"/>
      <c r="C106" s="36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7"/>
    </row>
  </sheetData>
  <sheetProtection password="83AF" sheet="1" objects="1" scenarios="1"/>
  <protectedRanges>
    <protectedRange sqref="B13" name="Range1"/>
  </protectedRanges>
  <printOptions/>
  <pageMargins left="0.39" right="0.75" top="0.42" bottom="0.5" header="0.21" footer="0.34"/>
  <pageSetup fitToHeight="2" fitToWidth="1" horizontalDpi="600" verticalDpi="600" orientation="portrait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0"/>
  <sheetViews>
    <sheetView workbookViewId="0" topLeftCell="A1">
      <selection activeCell="M1" sqref="M1"/>
    </sheetView>
  </sheetViews>
  <sheetFormatPr defaultColWidth="9.140625" defaultRowHeight="12.75"/>
  <cols>
    <col min="1" max="1" width="15.7109375" style="0" customWidth="1"/>
    <col min="2" max="2" width="10.28125" style="0" customWidth="1"/>
    <col min="3" max="3" width="9.140625" style="0" hidden="1" customWidth="1"/>
    <col min="4" max="4" width="12.28125" style="0" customWidth="1"/>
    <col min="5" max="9" width="0" style="0" hidden="1" customWidth="1"/>
    <col min="10" max="10" width="11.00390625" style="0" customWidth="1"/>
    <col min="11" max="11" width="12.28125" style="0" customWidth="1"/>
    <col min="12" max="12" width="0" style="0" hidden="1" customWidth="1"/>
    <col min="13" max="13" width="13.28125" style="0" customWidth="1"/>
    <col min="14" max="14" width="14.421875" style="1" customWidth="1"/>
  </cols>
  <sheetData>
    <row r="1" spans="1:17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56"/>
      <c r="O1" s="39"/>
      <c r="P1" s="19"/>
      <c r="Q1" s="19"/>
    </row>
    <row r="2" spans="1:17" ht="12.75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57"/>
      <c r="O2" s="19"/>
      <c r="P2" s="19"/>
      <c r="Q2" s="19"/>
    </row>
    <row r="3" spans="1:17" ht="12.75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57"/>
      <c r="O3" s="19"/>
      <c r="P3" s="19"/>
      <c r="Q3" s="19"/>
    </row>
    <row r="4" spans="1:17" ht="12.75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57"/>
      <c r="O4" s="19"/>
      <c r="P4" s="19"/>
      <c r="Q4" s="19"/>
    </row>
    <row r="5" spans="1:17" ht="12.75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57"/>
      <c r="O5" s="19"/>
      <c r="P5" s="19"/>
      <c r="Q5" s="19"/>
    </row>
    <row r="6" spans="1:17" ht="12.75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57"/>
      <c r="O6" s="19"/>
      <c r="P6" s="19"/>
      <c r="Q6" s="19"/>
    </row>
    <row r="7" spans="1:17" ht="12.75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57"/>
      <c r="O7" s="19"/>
      <c r="P7" s="19"/>
      <c r="Q7" s="19"/>
    </row>
    <row r="8" spans="1:17" ht="12.75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57"/>
      <c r="O8" s="19"/>
      <c r="P8" s="19"/>
      <c r="Q8" s="19"/>
    </row>
    <row r="9" spans="1:17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57"/>
      <c r="O9" s="19"/>
      <c r="P9" s="19"/>
      <c r="Q9" s="19"/>
    </row>
    <row r="10" spans="1:17" ht="12.7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57"/>
      <c r="O10" s="19"/>
      <c r="P10" s="19"/>
      <c r="Q10" s="19"/>
    </row>
    <row r="11" spans="1:17" ht="12.75">
      <c r="A11" s="18"/>
      <c r="B11" s="21" t="s">
        <v>41</v>
      </c>
      <c r="C11" s="19"/>
      <c r="D11" s="19"/>
      <c r="E11" s="21"/>
      <c r="F11" s="21"/>
      <c r="G11" s="21"/>
      <c r="H11" s="21"/>
      <c r="I11" s="21"/>
      <c r="J11" s="21"/>
      <c r="K11" s="21"/>
      <c r="L11" s="21"/>
      <c r="M11" s="21"/>
      <c r="N11" s="58"/>
      <c r="O11" s="19"/>
      <c r="P11" s="19"/>
      <c r="Q11" s="19"/>
    </row>
    <row r="12" spans="1:17" ht="12.7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57"/>
      <c r="O12" s="19"/>
      <c r="P12" s="19"/>
      <c r="Q12" s="19"/>
    </row>
    <row r="13" spans="1:17" ht="12.75">
      <c r="A13" s="23" t="s">
        <v>50</v>
      </c>
      <c r="B13" s="19"/>
      <c r="C13" s="19"/>
      <c r="D13" s="19"/>
      <c r="E13" s="19" t="s">
        <v>51</v>
      </c>
      <c r="F13" s="19"/>
      <c r="G13" s="19"/>
      <c r="H13" s="19"/>
      <c r="I13" s="19"/>
      <c r="J13" s="38">
        <v>100</v>
      </c>
      <c r="K13" s="19" t="s">
        <v>51</v>
      </c>
      <c r="L13" s="19"/>
      <c r="M13" s="19"/>
      <c r="N13" s="57"/>
      <c r="O13" s="19"/>
      <c r="P13" s="19"/>
      <c r="Q13" s="19"/>
    </row>
    <row r="14" spans="1:17" ht="12.7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57"/>
      <c r="O14" s="19"/>
      <c r="P14" s="19"/>
      <c r="Q14" s="19"/>
    </row>
    <row r="15" spans="1:17" ht="12.75">
      <c r="A15" s="18"/>
      <c r="B15" s="19" t="s">
        <v>53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57"/>
      <c r="O15" s="19"/>
      <c r="P15" s="19"/>
      <c r="Q15" s="19"/>
    </row>
    <row r="16" spans="1:17" ht="12.75">
      <c r="A16" s="18"/>
      <c r="B16" s="19" t="s">
        <v>52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57"/>
      <c r="O16" s="19"/>
      <c r="P16" s="19"/>
      <c r="Q16" s="19"/>
    </row>
    <row r="17" spans="1:17" ht="12.75">
      <c r="A17" s="18"/>
      <c r="B17" s="24"/>
      <c r="C17" s="19"/>
      <c r="D17" s="24"/>
      <c r="E17" s="24"/>
      <c r="F17" s="19"/>
      <c r="G17" s="24"/>
      <c r="H17" s="24"/>
      <c r="I17" s="24"/>
      <c r="J17" s="24"/>
      <c r="K17" s="25" t="s">
        <v>36</v>
      </c>
      <c r="L17" s="24"/>
      <c r="M17" s="19"/>
      <c r="N17" s="57"/>
      <c r="O17" s="19"/>
      <c r="P17" s="19"/>
      <c r="Q17" s="19"/>
    </row>
    <row r="18" spans="1:17" ht="12.75">
      <c r="A18" s="18"/>
      <c r="B18" s="3"/>
      <c r="C18" s="7"/>
      <c r="D18" s="3"/>
      <c r="E18" s="3"/>
      <c r="F18" s="3"/>
      <c r="G18" s="3"/>
      <c r="H18" s="3"/>
      <c r="I18" s="3"/>
      <c r="J18" s="3"/>
      <c r="K18" s="3"/>
      <c r="L18" s="3"/>
      <c r="M18" s="4"/>
      <c r="N18" s="59"/>
      <c r="P18" s="19"/>
      <c r="Q18" s="19"/>
    </row>
    <row r="19" spans="1:17" ht="12.75">
      <c r="A19" s="18"/>
      <c r="B19" s="24"/>
      <c r="C19" s="5" t="s">
        <v>36</v>
      </c>
      <c r="D19" s="24"/>
      <c r="E19" s="24"/>
      <c r="F19" s="19"/>
      <c r="G19" s="24"/>
      <c r="H19" s="24"/>
      <c r="I19" s="24"/>
      <c r="J19" s="25" t="s">
        <v>42</v>
      </c>
      <c r="K19" s="24"/>
      <c r="L19" s="24"/>
      <c r="M19" s="40"/>
      <c r="N19" s="57"/>
      <c r="P19" s="19"/>
      <c r="Q19" s="19"/>
    </row>
    <row r="20" spans="1:16" ht="12.75">
      <c r="A20" s="18"/>
      <c r="B20" s="42"/>
      <c r="C20" s="42"/>
      <c r="D20" s="43" t="s">
        <v>36</v>
      </c>
      <c r="E20" s="8" t="s">
        <v>0</v>
      </c>
      <c r="F20" s="8" t="s">
        <v>1</v>
      </c>
      <c r="G20" s="8" t="s">
        <v>2</v>
      </c>
      <c r="H20" s="8" t="s">
        <v>3</v>
      </c>
      <c r="I20" s="8" t="s">
        <v>3</v>
      </c>
      <c r="J20" s="8" t="s">
        <v>2</v>
      </c>
      <c r="K20" s="8" t="s">
        <v>36</v>
      </c>
      <c r="L20" s="8" t="s">
        <v>4</v>
      </c>
      <c r="M20" s="8" t="s">
        <v>5</v>
      </c>
      <c r="N20" s="26" t="s">
        <v>5</v>
      </c>
      <c r="O20" s="19"/>
      <c r="P20" s="19"/>
    </row>
    <row r="21" spans="1:16" ht="12.75">
      <c r="A21" s="18"/>
      <c r="B21" s="42" t="s">
        <v>43</v>
      </c>
      <c r="C21" s="42" t="s">
        <v>6</v>
      </c>
      <c r="D21" s="43" t="s">
        <v>7</v>
      </c>
      <c r="E21" s="8" t="s">
        <v>7</v>
      </c>
      <c r="F21" s="8" t="s">
        <v>6</v>
      </c>
      <c r="G21" s="8" t="s">
        <v>8</v>
      </c>
      <c r="H21" s="8" t="s">
        <v>9</v>
      </c>
      <c r="I21" s="8" t="s">
        <v>10</v>
      </c>
      <c r="J21" s="8" t="s">
        <v>7</v>
      </c>
      <c r="K21" s="8" t="s">
        <v>36</v>
      </c>
      <c r="L21" s="8" t="s">
        <v>11</v>
      </c>
      <c r="M21" s="8" t="s">
        <v>13</v>
      </c>
      <c r="N21" s="26" t="s">
        <v>13</v>
      </c>
      <c r="O21" s="19"/>
      <c r="P21" s="19"/>
    </row>
    <row r="22" spans="1:16" ht="12.75">
      <c r="A22" s="18"/>
      <c r="B22" s="42" t="s">
        <v>16</v>
      </c>
      <c r="C22" s="42" t="s">
        <v>8</v>
      </c>
      <c r="D22" s="43" t="s">
        <v>40</v>
      </c>
      <c r="E22" s="8" t="s">
        <v>14</v>
      </c>
      <c r="F22" s="8" t="s">
        <v>8</v>
      </c>
      <c r="G22" s="8" t="s">
        <v>15</v>
      </c>
      <c r="H22" s="8" t="s">
        <v>16</v>
      </c>
      <c r="I22" s="8" t="s">
        <v>17</v>
      </c>
      <c r="J22" s="8" t="s">
        <v>18</v>
      </c>
      <c r="K22" s="8" t="s">
        <v>19</v>
      </c>
      <c r="L22" s="8" t="s">
        <v>20</v>
      </c>
      <c r="M22" s="8" t="s">
        <v>21</v>
      </c>
      <c r="N22" s="26" t="s">
        <v>21</v>
      </c>
      <c r="O22" s="19"/>
      <c r="P22" s="19"/>
    </row>
    <row r="23" spans="1:16" ht="12.75">
      <c r="A23" s="18"/>
      <c r="B23" s="44" t="s">
        <v>44</v>
      </c>
      <c r="C23" s="44" t="s">
        <v>31</v>
      </c>
      <c r="D23" s="45" t="s">
        <v>22</v>
      </c>
      <c r="E23" s="11" t="s">
        <v>23</v>
      </c>
      <c r="F23" s="11" t="s">
        <v>24</v>
      </c>
      <c r="G23" s="11" t="s">
        <v>23</v>
      </c>
      <c r="H23" s="11" t="s">
        <v>25</v>
      </c>
      <c r="I23" s="11" t="s">
        <v>23</v>
      </c>
      <c r="J23" s="11" t="s">
        <v>26</v>
      </c>
      <c r="K23" s="11" t="s">
        <v>27</v>
      </c>
      <c r="L23" s="11" t="s">
        <v>28</v>
      </c>
      <c r="M23" s="11" t="s">
        <v>30</v>
      </c>
      <c r="N23" s="27" t="s">
        <v>32</v>
      </c>
      <c r="O23" s="19"/>
      <c r="P23" s="19"/>
    </row>
    <row r="24" spans="1:17" ht="15.75">
      <c r="A24" s="18" t="s">
        <v>49</v>
      </c>
      <c r="B24" s="24">
        <v>1</v>
      </c>
      <c r="C24" s="6">
        <v>6</v>
      </c>
      <c r="D24" s="29">
        <v>0.25</v>
      </c>
      <c r="E24" s="29">
        <v>0.013</v>
      </c>
      <c r="F24" s="24">
        <f aca="true" t="shared" si="0" ref="F24:F30">C24*3</f>
        <v>18</v>
      </c>
      <c r="G24" s="29">
        <v>1.77</v>
      </c>
      <c r="H24" s="29">
        <f aca="true" t="shared" si="1" ref="H24:H30">E24*G24</f>
        <v>0.02301</v>
      </c>
      <c r="I24" s="29">
        <f aca="true" t="shared" si="2" ref="I24:I30">4*((E24*G24)/(2*(E24+G24)))</f>
        <v>0.02581043185642176</v>
      </c>
      <c r="J24" s="30">
        <f aca="true" t="shared" si="3" ref="J24:J30">+$J$13</f>
        <v>100</v>
      </c>
      <c r="K24" s="30">
        <f aca="true" t="shared" si="4" ref="K24:K30">8*J24/I24</f>
        <v>30995.219469795742</v>
      </c>
      <c r="L24" s="30">
        <f aca="true" t="shared" si="5" ref="L24:L30">I24*J24*1/0.01005</f>
        <v>256.8202174768334</v>
      </c>
      <c r="M24" s="31">
        <f aca="true" t="shared" si="6" ref="M24:M30">J24*F24*H24/16.667</f>
        <v>2.485030299394012</v>
      </c>
      <c r="N24" s="57">
        <f aca="true" t="shared" si="7" ref="N24:N30">M24/3.785</f>
        <v>0.6565469747408221</v>
      </c>
      <c r="P24" s="19"/>
      <c r="Q24" s="19"/>
    </row>
    <row r="25" spans="1:17" ht="12.75">
      <c r="A25" s="18" t="s">
        <v>35</v>
      </c>
      <c r="B25" s="24">
        <v>1</v>
      </c>
      <c r="C25" s="6">
        <v>6</v>
      </c>
      <c r="D25" s="29">
        <v>0.375</v>
      </c>
      <c r="E25" s="29">
        <v>0.026</v>
      </c>
      <c r="F25" s="24">
        <f t="shared" si="0"/>
        <v>18</v>
      </c>
      <c r="G25" s="29">
        <v>1.77</v>
      </c>
      <c r="H25" s="29">
        <f t="shared" si="1"/>
        <v>0.04602</v>
      </c>
      <c r="I25" s="29">
        <f t="shared" si="2"/>
        <v>0.05124721603563474</v>
      </c>
      <c r="J25" s="30">
        <f t="shared" si="3"/>
        <v>100</v>
      </c>
      <c r="K25" s="30">
        <f t="shared" si="4"/>
        <v>15610.604085180357</v>
      </c>
      <c r="L25" s="30">
        <f t="shared" si="5"/>
        <v>509.92254761825615</v>
      </c>
      <c r="M25" s="31">
        <f t="shared" si="6"/>
        <v>4.970060598788024</v>
      </c>
      <c r="N25" s="57">
        <f t="shared" si="7"/>
        <v>1.3130939494816443</v>
      </c>
      <c r="P25" s="19"/>
      <c r="Q25" s="19"/>
    </row>
    <row r="26" spans="1:17" ht="12.75">
      <c r="A26" s="18" t="s">
        <v>35</v>
      </c>
      <c r="B26" s="24">
        <v>1</v>
      </c>
      <c r="C26" s="6">
        <v>6</v>
      </c>
      <c r="D26" s="29">
        <v>0.5</v>
      </c>
      <c r="E26" s="29">
        <v>0.038</v>
      </c>
      <c r="F26" s="24">
        <f t="shared" si="0"/>
        <v>18</v>
      </c>
      <c r="G26" s="29">
        <v>1.77</v>
      </c>
      <c r="H26" s="29">
        <f t="shared" si="1"/>
        <v>0.06726</v>
      </c>
      <c r="I26" s="29">
        <f t="shared" si="2"/>
        <v>0.07440265486725664</v>
      </c>
      <c r="J26" s="30">
        <f t="shared" si="3"/>
        <v>100</v>
      </c>
      <c r="K26" s="30">
        <f t="shared" si="4"/>
        <v>10752.304490038656</v>
      </c>
      <c r="L26" s="30">
        <f t="shared" si="5"/>
        <v>740.3249240523049</v>
      </c>
      <c r="M26" s="31">
        <f t="shared" si="6"/>
        <v>7.263934721305573</v>
      </c>
      <c r="N26" s="57">
        <f t="shared" si="7"/>
        <v>1.9191373107808647</v>
      </c>
      <c r="P26" s="19"/>
      <c r="Q26" s="19"/>
    </row>
    <row r="27" spans="1:17" ht="12.75">
      <c r="A27" s="18" t="s">
        <v>35</v>
      </c>
      <c r="B27" s="24">
        <v>1</v>
      </c>
      <c r="C27" s="6">
        <v>6</v>
      </c>
      <c r="D27" s="29">
        <v>0.75</v>
      </c>
      <c r="E27" s="29">
        <v>0.064</v>
      </c>
      <c r="F27" s="24">
        <f t="shared" si="0"/>
        <v>18</v>
      </c>
      <c r="G27" s="29">
        <v>1.77</v>
      </c>
      <c r="H27" s="29">
        <f t="shared" si="1"/>
        <v>0.11328</v>
      </c>
      <c r="I27" s="29">
        <f t="shared" si="2"/>
        <v>0.12353326063249727</v>
      </c>
      <c r="J27" s="30">
        <f t="shared" si="3"/>
        <v>100</v>
      </c>
      <c r="K27" s="30">
        <f t="shared" si="4"/>
        <v>6475.988700564972</v>
      </c>
      <c r="L27" s="30">
        <f t="shared" si="5"/>
        <v>1229.1866729601718</v>
      </c>
      <c r="M27" s="31">
        <f t="shared" si="6"/>
        <v>12.233995320093596</v>
      </c>
      <c r="N27" s="57">
        <f t="shared" si="7"/>
        <v>3.232231260262509</v>
      </c>
      <c r="P27" s="19"/>
      <c r="Q27" s="19"/>
    </row>
    <row r="28" spans="1:17" ht="12.75">
      <c r="A28" s="18" t="s">
        <v>35</v>
      </c>
      <c r="B28" s="24">
        <v>1</v>
      </c>
      <c r="C28" s="6">
        <v>6</v>
      </c>
      <c r="D28" s="29">
        <v>0.875</v>
      </c>
      <c r="E28" s="29">
        <v>0.076</v>
      </c>
      <c r="F28" s="24">
        <f t="shared" si="0"/>
        <v>18</v>
      </c>
      <c r="G28" s="29">
        <v>1.77</v>
      </c>
      <c r="H28" s="29">
        <f t="shared" si="1"/>
        <v>0.13452</v>
      </c>
      <c r="I28" s="29">
        <f t="shared" si="2"/>
        <v>0.14574214517876488</v>
      </c>
      <c r="J28" s="30">
        <f t="shared" si="3"/>
        <v>100</v>
      </c>
      <c r="K28" s="30">
        <f t="shared" si="4"/>
        <v>5489.146595301814</v>
      </c>
      <c r="L28" s="30">
        <f t="shared" si="5"/>
        <v>1450.1705987936805</v>
      </c>
      <c r="M28" s="31">
        <f t="shared" si="6"/>
        <v>14.527869442611147</v>
      </c>
      <c r="N28" s="57">
        <f t="shared" si="7"/>
        <v>3.8382746215617294</v>
      </c>
      <c r="P28" s="19"/>
      <c r="Q28" s="19"/>
    </row>
    <row r="29" spans="1:17" ht="12.75">
      <c r="A29" s="18" t="s">
        <v>35</v>
      </c>
      <c r="B29" s="24">
        <v>1</v>
      </c>
      <c r="C29" s="6">
        <v>6</v>
      </c>
      <c r="D29" s="29">
        <v>1</v>
      </c>
      <c r="E29" s="29">
        <v>0.089</v>
      </c>
      <c r="F29" s="24">
        <f t="shared" si="0"/>
        <v>18</v>
      </c>
      <c r="G29" s="29">
        <v>1.77</v>
      </c>
      <c r="H29" s="29">
        <f t="shared" si="1"/>
        <v>0.15753</v>
      </c>
      <c r="I29" s="29">
        <f t="shared" si="2"/>
        <v>0.1694782140935987</v>
      </c>
      <c r="J29" s="30">
        <f t="shared" si="3"/>
        <v>100</v>
      </c>
      <c r="K29" s="30">
        <f t="shared" si="4"/>
        <v>4720.370723036882</v>
      </c>
      <c r="L29" s="30">
        <f t="shared" si="5"/>
        <v>1686.350388991032</v>
      </c>
      <c r="M29" s="31">
        <f t="shared" si="6"/>
        <v>17.01289974200516</v>
      </c>
      <c r="N29" s="57">
        <f t="shared" si="7"/>
        <v>4.494821596302552</v>
      </c>
      <c r="P29" s="19"/>
      <c r="Q29" s="19"/>
    </row>
    <row r="30" spans="1:17" ht="12.75">
      <c r="A30" s="18" t="s">
        <v>35</v>
      </c>
      <c r="B30" s="24">
        <v>1</v>
      </c>
      <c r="C30" s="6">
        <v>6</v>
      </c>
      <c r="D30" s="29">
        <v>1.5</v>
      </c>
      <c r="E30" s="29">
        <v>0.14</v>
      </c>
      <c r="F30" s="24">
        <f t="shared" si="0"/>
        <v>18</v>
      </c>
      <c r="G30" s="29">
        <v>1.77</v>
      </c>
      <c r="H30" s="29">
        <f t="shared" si="1"/>
        <v>0.24780000000000002</v>
      </c>
      <c r="I30" s="29">
        <f t="shared" si="2"/>
        <v>0.25947643979057594</v>
      </c>
      <c r="J30" s="30">
        <f t="shared" si="3"/>
        <v>100</v>
      </c>
      <c r="K30" s="30">
        <f t="shared" si="4"/>
        <v>3083.1315577078285</v>
      </c>
      <c r="L30" s="30">
        <f t="shared" si="5"/>
        <v>2581.8551222942883</v>
      </c>
      <c r="M30" s="31">
        <f t="shared" si="6"/>
        <v>26.761864762704743</v>
      </c>
      <c r="N30" s="57">
        <f t="shared" si="7"/>
        <v>7.070505881824238</v>
      </c>
      <c r="P30" s="19"/>
      <c r="Q30" s="19"/>
    </row>
    <row r="31" spans="1:17" ht="12.75">
      <c r="A31" s="18"/>
      <c r="B31" s="24"/>
      <c r="C31" s="6"/>
      <c r="D31" s="24"/>
      <c r="E31" s="29"/>
      <c r="F31" s="24"/>
      <c r="G31" s="29"/>
      <c r="H31" s="29"/>
      <c r="I31" s="29"/>
      <c r="J31" s="30"/>
      <c r="K31" s="30"/>
      <c r="L31" s="30"/>
      <c r="M31" s="31"/>
      <c r="N31" s="57"/>
      <c r="P31" s="19"/>
      <c r="Q31" s="19"/>
    </row>
    <row r="32" spans="1:17" ht="12.75">
      <c r="A32" s="18" t="s">
        <v>35</v>
      </c>
      <c r="B32" s="24">
        <v>2</v>
      </c>
      <c r="C32" s="6">
        <v>10</v>
      </c>
      <c r="D32" s="29">
        <v>0.25</v>
      </c>
      <c r="E32" s="29">
        <v>0.013</v>
      </c>
      <c r="F32" s="24">
        <f aca="true" t="shared" si="8" ref="F32:F38">C32*3</f>
        <v>30</v>
      </c>
      <c r="G32" s="29">
        <v>1.77</v>
      </c>
      <c r="H32" s="29">
        <f aca="true" t="shared" si="9" ref="H32:H38">E32*G32</f>
        <v>0.02301</v>
      </c>
      <c r="I32" s="29">
        <f aca="true" t="shared" si="10" ref="I32:I38">4*((E32*G32)/(2*(E32+G32)))</f>
        <v>0.02581043185642176</v>
      </c>
      <c r="J32" s="30">
        <f aca="true" t="shared" si="11" ref="J32:J38">+$J$13</f>
        <v>100</v>
      </c>
      <c r="K32" s="30">
        <f aca="true" t="shared" si="12" ref="K32:K38">8*J32/I32</f>
        <v>30995.219469795742</v>
      </c>
      <c r="L32" s="30">
        <f aca="true" t="shared" si="13" ref="L32:L38">I32*J32*1/0.01005</f>
        <v>256.8202174768334</v>
      </c>
      <c r="M32" s="31">
        <f aca="true" t="shared" si="14" ref="M32:M38">J32*F32*H32/16.667</f>
        <v>4.1417171656566865</v>
      </c>
      <c r="N32" s="57">
        <f aca="true" t="shared" si="15" ref="N32:N38">M32/3.785</f>
        <v>1.0942449579013702</v>
      </c>
      <c r="P32" s="19"/>
      <c r="Q32" s="19"/>
    </row>
    <row r="33" spans="1:17" ht="12.75">
      <c r="A33" s="18" t="s">
        <v>35</v>
      </c>
      <c r="B33" s="24">
        <v>2</v>
      </c>
      <c r="C33" s="6">
        <v>10</v>
      </c>
      <c r="D33" s="29">
        <v>0.375</v>
      </c>
      <c r="E33" s="29">
        <v>0.026</v>
      </c>
      <c r="F33" s="24">
        <f t="shared" si="8"/>
        <v>30</v>
      </c>
      <c r="G33" s="29">
        <v>1.77</v>
      </c>
      <c r="H33" s="29">
        <f t="shared" si="9"/>
        <v>0.04602</v>
      </c>
      <c r="I33" s="29">
        <f t="shared" si="10"/>
        <v>0.05124721603563474</v>
      </c>
      <c r="J33" s="30">
        <f t="shared" si="11"/>
        <v>100</v>
      </c>
      <c r="K33" s="30">
        <f t="shared" si="12"/>
        <v>15610.604085180357</v>
      </c>
      <c r="L33" s="30">
        <f t="shared" si="13"/>
        <v>509.92254761825615</v>
      </c>
      <c r="M33" s="31">
        <f t="shared" si="14"/>
        <v>8.283434331313373</v>
      </c>
      <c r="N33" s="57">
        <f t="shared" si="15"/>
        <v>2.1884899158027404</v>
      </c>
      <c r="P33" s="19"/>
      <c r="Q33" s="19"/>
    </row>
    <row r="34" spans="1:17" ht="12.75">
      <c r="A34" s="18" t="s">
        <v>35</v>
      </c>
      <c r="B34" s="24">
        <v>2</v>
      </c>
      <c r="C34" s="6">
        <v>10</v>
      </c>
      <c r="D34" s="29">
        <v>0.5</v>
      </c>
      <c r="E34" s="29">
        <v>0.038</v>
      </c>
      <c r="F34" s="24">
        <f t="shared" si="8"/>
        <v>30</v>
      </c>
      <c r="G34" s="29">
        <v>1.77</v>
      </c>
      <c r="H34" s="29">
        <f t="shared" si="9"/>
        <v>0.06726</v>
      </c>
      <c r="I34" s="29">
        <f t="shared" si="10"/>
        <v>0.07440265486725664</v>
      </c>
      <c r="J34" s="30">
        <f t="shared" si="11"/>
        <v>100</v>
      </c>
      <c r="K34" s="30">
        <f t="shared" si="12"/>
        <v>10752.304490038656</v>
      </c>
      <c r="L34" s="30">
        <f t="shared" si="13"/>
        <v>740.3249240523049</v>
      </c>
      <c r="M34" s="31">
        <f t="shared" si="14"/>
        <v>12.106557868842621</v>
      </c>
      <c r="N34" s="57">
        <f t="shared" si="15"/>
        <v>3.1985621846347745</v>
      </c>
      <c r="P34" s="19"/>
      <c r="Q34" s="19"/>
    </row>
    <row r="35" spans="1:17" ht="12.75">
      <c r="A35" s="18" t="s">
        <v>35</v>
      </c>
      <c r="B35" s="24">
        <v>2</v>
      </c>
      <c r="C35" s="6">
        <v>10</v>
      </c>
      <c r="D35" s="29">
        <v>0.75</v>
      </c>
      <c r="E35" s="29">
        <v>0.064</v>
      </c>
      <c r="F35" s="24">
        <f t="shared" si="8"/>
        <v>30</v>
      </c>
      <c r="G35" s="29">
        <v>1.77</v>
      </c>
      <c r="H35" s="29">
        <f t="shared" si="9"/>
        <v>0.11328</v>
      </c>
      <c r="I35" s="29">
        <f t="shared" si="10"/>
        <v>0.12353326063249727</v>
      </c>
      <c r="J35" s="30">
        <f t="shared" si="11"/>
        <v>100</v>
      </c>
      <c r="K35" s="30">
        <f t="shared" si="12"/>
        <v>6475.988700564972</v>
      </c>
      <c r="L35" s="30">
        <f t="shared" si="13"/>
        <v>1229.1866729601718</v>
      </c>
      <c r="M35" s="31">
        <f t="shared" si="14"/>
        <v>20.389992200155998</v>
      </c>
      <c r="N35" s="57">
        <f t="shared" si="15"/>
        <v>5.387052100437516</v>
      </c>
      <c r="P35" s="19"/>
      <c r="Q35" s="19"/>
    </row>
    <row r="36" spans="1:17" ht="12.75">
      <c r="A36" s="18" t="s">
        <v>35</v>
      </c>
      <c r="B36" s="24">
        <v>2</v>
      </c>
      <c r="C36" s="6">
        <v>10</v>
      </c>
      <c r="D36" s="29">
        <v>0.875</v>
      </c>
      <c r="E36" s="29">
        <v>0.076</v>
      </c>
      <c r="F36" s="24">
        <f t="shared" si="8"/>
        <v>30</v>
      </c>
      <c r="G36" s="29">
        <v>1.77</v>
      </c>
      <c r="H36" s="29">
        <f t="shared" si="9"/>
        <v>0.13452</v>
      </c>
      <c r="I36" s="29">
        <f t="shared" si="10"/>
        <v>0.14574214517876488</v>
      </c>
      <c r="J36" s="30">
        <f t="shared" si="11"/>
        <v>100</v>
      </c>
      <c r="K36" s="30">
        <f t="shared" si="12"/>
        <v>5489.146595301814</v>
      </c>
      <c r="L36" s="30">
        <f t="shared" si="13"/>
        <v>1450.1705987936805</v>
      </c>
      <c r="M36" s="31">
        <f t="shared" si="14"/>
        <v>24.213115737685243</v>
      </c>
      <c r="N36" s="57">
        <f t="shared" si="15"/>
        <v>6.397124369269549</v>
      </c>
      <c r="P36" s="19"/>
      <c r="Q36" s="19"/>
    </row>
    <row r="37" spans="1:17" ht="12.75">
      <c r="A37" s="18" t="s">
        <v>35</v>
      </c>
      <c r="B37" s="24">
        <v>2</v>
      </c>
      <c r="C37" s="6">
        <v>10</v>
      </c>
      <c r="D37" s="29">
        <v>1</v>
      </c>
      <c r="E37" s="29">
        <v>0.089</v>
      </c>
      <c r="F37" s="24">
        <f t="shared" si="8"/>
        <v>30</v>
      </c>
      <c r="G37" s="29">
        <v>1.77</v>
      </c>
      <c r="H37" s="29">
        <f t="shared" si="9"/>
        <v>0.15753</v>
      </c>
      <c r="I37" s="29">
        <f t="shared" si="10"/>
        <v>0.1694782140935987</v>
      </c>
      <c r="J37" s="30">
        <f t="shared" si="11"/>
        <v>100</v>
      </c>
      <c r="K37" s="30">
        <f t="shared" si="12"/>
        <v>4720.370723036882</v>
      </c>
      <c r="L37" s="30">
        <f t="shared" si="13"/>
        <v>1686.350388991032</v>
      </c>
      <c r="M37" s="31">
        <f t="shared" si="14"/>
        <v>28.354832903341933</v>
      </c>
      <c r="N37" s="57">
        <f t="shared" si="15"/>
        <v>7.49136932717092</v>
      </c>
      <c r="P37" s="19"/>
      <c r="Q37" s="19"/>
    </row>
    <row r="38" spans="1:17" ht="12.75">
      <c r="A38" s="18" t="s">
        <v>35</v>
      </c>
      <c r="B38" s="24">
        <v>2</v>
      </c>
      <c r="C38" s="6">
        <v>10</v>
      </c>
      <c r="D38" s="29">
        <v>1.5</v>
      </c>
      <c r="E38" s="29">
        <v>0.14</v>
      </c>
      <c r="F38" s="24">
        <f t="shared" si="8"/>
        <v>30</v>
      </c>
      <c r="G38" s="29">
        <v>1.77</v>
      </c>
      <c r="H38" s="29">
        <f t="shared" si="9"/>
        <v>0.24780000000000002</v>
      </c>
      <c r="I38" s="29">
        <f t="shared" si="10"/>
        <v>0.25947643979057594</v>
      </c>
      <c r="J38" s="30">
        <f t="shared" si="11"/>
        <v>100</v>
      </c>
      <c r="K38" s="30">
        <f t="shared" si="12"/>
        <v>3083.1315577078285</v>
      </c>
      <c r="L38" s="30">
        <f t="shared" si="13"/>
        <v>2581.8551222942883</v>
      </c>
      <c r="M38" s="31">
        <f t="shared" si="14"/>
        <v>44.603107937841244</v>
      </c>
      <c r="N38" s="57">
        <f t="shared" si="15"/>
        <v>11.784176469707065</v>
      </c>
      <c r="P38" s="19"/>
      <c r="Q38" s="19"/>
    </row>
    <row r="39" spans="1:17" ht="12.75">
      <c r="A39" s="18"/>
      <c r="B39" s="3"/>
      <c r="C39" s="7"/>
      <c r="D39" s="3"/>
      <c r="E39" s="3"/>
      <c r="F39" s="3"/>
      <c r="G39" s="3"/>
      <c r="H39" s="3"/>
      <c r="I39" s="3"/>
      <c r="J39" s="3"/>
      <c r="K39" s="3"/>
      <c r="L39" s="3"/>
      <c r="M39" s="3"/>
      <c r="N39" s="59"/>
      <c r="P39" s="19"/>
      <c r="Q39" s="19"/>
    </row>
    <row r="40" spans="1:17" ht="12.75">
      <c r="A40" s="18"/>
      <c r="B40" s="24"/>
      <c r="C40" s="5" t="s">
        <v>36</v>
      </c>
      <c r="D40" s="24"/>
      <c r="E40" s="24"/>
      <c r="F40" s="19"/>
      <c r="G40" s="24"/>
      <c r="H40" s="24"/>
      <c r="I40" s="24"/>
      <c r="J40" s="33" t="s">
        <v>42</v>
      </c>
      <c r="K40" s="24"/>
      <c r="L40" s="24"/>
      <c r="M40" s="19"/>
      <c r="N40" s="57"/>
      <c r="P40" s="19"/>
      <c r="Q40" s="19"/>
    </row>
    <row r="41" spans="1:17" ht="12.75">
      <c r="A41" s="18"/>
      <c r="B41" s="42"/>
      <c r="C41" s="42"/>
      <c r="D41" s="43" t="s">
        <v>36</v>
      </c>
      <c r="E41" s="8" t="s">
        <v>0</v>
      </c>
      <c r="F41" s="8" t="s">
        <v>1</v>
      </c>
      <c r="G41" s="8" t="s">
        <v>2</v>
      </c>
      <c r="H41" s="8" t="s">
        <v>3</v>
      </c>
      <c r="I41" s="8" t="s">
        <v>3</v>
      </c>
      <c r="J41" s="8" t="s">
        <v>2</v>
      </c>
      <c r="K41" s="8" t="s">
        <v>36</v>
      </c>
      <c r="L41" s="8" t="s">
        <v>4</v>
      </c>
      <c r="M41" s="8" t="s">
        <v>5</v>
      </c>
      <c r="N41" s="26" t="s">
        <v>5</v>
      </c>
      <c r="P41" s="19"/>
      <c r="Q41" s="19"/>
    </row>
    <row r="42" spans="1:17" ht="12.75">
      <c r="A42" s="18"/>
      <c r="B42" s="42" t="s">
        <v>43</v>
      </c>
      <c r="C42" s="42" t="s">
        <v>6</v>
      </c>
      <c r="D42" s="43" t="s">
        <v>7</v>
      </c>
      <c r="E42" s="8" t="s">
        <v>7</v>
      </c>
      <c r="F42" s="8" t="s">
        <v>6</v>
      </c>
      <c r="G42" s="8" t="s">
        <v>8</v>
      </c>
      <c r="H42" s="8" t="s">
        <v>9</v>
      </c>
      <c r="I42" s="8" t="s">
        <v>10</v>
      </c>
      <c r="J42" s="8" t="s">
        <v>7</v>
      </c>
      <c r="K42" s="8" t="s">
        <v>36</v>
      </c>
      <c r="L42" s="8" t="s">
        <v>11</v>
      </c>
      <c r="M42" s="8" t="s">
        <v>13</v>
      </c>
      <c r="N42" s="26" t="s">
        <v>13</v>
      </c>
      <c r="P42" s="19"/>
      <c r="Q42" s="19"/>
    </row>
    <row r="43" spans="1:17" ht="12.75">
      <c r="A43" s="18"/>
      <c r="B43" s="42" t="s">
        <v>16</v>
      </c>
      <c r="C43" s="42" t="s">
        <v>8</v>
      </c>
      <c r="D43" s="43" t="s">
        <v>40</v>
      </c>
      <c r="E43" s="8" t="s">
        <v>14</v>
      </c>
      <c r="F43" s="8" t="s">
        <v>8</v>
      </c>
      <c r="G43" s="8" t="s">
        <v>15</v>
      </c>
      <c r="H43" s="8" t="s">
        <v>16</v>
      </c>
      <c r="I43" s="8" t="s">
        <v>17</v>
      </c>
      <c r="J43" s="8" t="s">
        <v>18</v>
      </c>
      <c r="K43" s="8" t="s">
        <v>19</v>
      </c>
      <c r="L43" s="8" t="s">
        <v>20</v>
      </c>
      <c r="M43" s="8" t="s">
        <v>21</v>
      </c>
      <c r="N43" s="26" t="s">
        <v>21</v>
      </c>
      <c r="P43" s="19"/>
      <c r="Q43" s="19"/>
    </row>
    <row r="44" spans="1:17" ht="12.75">
      <c r="A44" s="18"/>
      <c r="B44" s="44" t="s">
        <v>44</v>
      </c>
      <c r="C44" s="44" t="s">
        <v>31</v>
      </c>
      <c r="D44" s="45" t="s">
        <v>22</v>
      </c>
      <c r="E44" s="11" t="s">
        <v>23</v>
      </c>
      <c r="F44" s="11" t="s">
        <v>24</v>
      </c>
      <c r="G44" s="11" t="s">
        <v>23</v>
      </c>
      <c r="H44" s="11" t="s">
        <v>25</v>
      </c>
      <c r="I44" s="11" t="s">
        <v>23</v>
      </c>
      <c r="J44" s="11" t="s">
        <v>26</v>
      </c>
      <c r="K44" s="11" t="s">
        <v>27</v>
      </c>
      <c r="L44" s="11" t="s">
        <v>28</v>
      </c>
      <c r="M44" s="11" t="s">
        <v>30</v>
      </c>
      <c r="N44" s="27" t="s">
        <v>32</v>
      </c>
      <c r="P44" s="19"/>
      <c r="Q44" s="19"/>
    </row>
    <row r="45" spans="1:17" ht="12.75">
      <c r="A45" s="18" t="s">
        <v>37</v>
      </c>
      <c r="B45" s="24">
        <v>5</v>
      </c>
      <c r="C45" s="6">
        <v>5</v>
      </c>
      <c r="D45" s="29">
        <v>0.25</v>
      </c>
      <c r="E45" s="29">
        <v>0.013</v>
      </c>
      <c r="F45" s="24">
        <f aca="true" t="shared" si="16" ref="F45:F51">C45*7</f>
        <v>35</v>
      </c>
      <c r="G45" s="29">
        <v>1.6</v>
      </c>
      <c r="H45" s="29">
        <f aca="true" t="shared" si="17" ref="H45:H51">E45*G45</f>
        <v>0.0208</v>
      </c>
      <c r="I45" s="29">
        <f aca="true" t="shared" si="18" ref="I45:I51">4*((E45*G45)/(2*(E45+G45)))</f>
        <v>0.025790452572845627</v>
      </c>
      <c r="J45" s="30">
        <f aca="true" t="shared" si="19" ref="J45:J51">+$J$13</f>
        <v>100</v>
      </c>
      <c r="K45" s="30">
        <f aca="true" t="shared" si="20" ref="K45:K51">8*J45/I45</f>
        <v>31019.230769230773</v>
      </c>
      <c r="L45" s="30">
        <f aca="true" t="shared" si="21" ref="L45:L51">I45*J45*1/0.01005</f>
        <v>256.6214186352799</v>
      </c>
      <c r="M45" s="31">
        <f aca="true" t="shared" si="22" ref="M45:M51">J45*F45*H45/16.667</f>
        <v>4.367912641747164</v>
      </c>
      <c r="N45" s="57">
        <f aca="true" t="shared" si="23" ref="N45:N51">M45/3.785</f>
        <v>1.1540059819675468</v>
      </c>
      <c r="P45" s="19"/>
      <c r="Q45" s="19"/>
    </row>
    <row r="46" spans="1:17" ht="12.75">
      <c r="A46" s="18" t="s">
        <v>37</v>
      </c>
      <c r="B46" s="24">
        <v>5</v>
      </c>
      <c r="C46" s="6">
        <v>5</v>
      </c>
      <c r="D46" s="29">
        <v>0.375</v>
      </c>
      <c r="E46" s="29">
        <v>0.026</v>
      </c>
      <c r="F46" s="24">
        <f t="shared" si="16"/>
        <v>35</v>
      </c>
      <c r="G46" s="29">
        <v>1.6</v>
      </c>
      <c r="H46" s="29">
        <f t="shared" si="17"/>
        <v>0.0416</v>
      </c>
      <c r="I46" s="29">
        <f t="shared" si="18"/>
        <v>0.051168511685116845</v>
      </c>
      <c r="J46" s="30">
        <f t="shared" si="19"/>
        <v>100</v>
      </c>
      <c r="K46" s="30">
        <f t="shared" si="20"/>
        <v>15634.615384615387</v>
      </c>
      <c r="L46" s="30">
        <f t="shared" si="21"/>
        <v>509.1394197524064</v>
      </c>
      <c r="M46" s="31">
        <f t="shared" si="22"/>
        <v>8.735825283494329</v>
      </c>
      <c r="N46" s="57">
        <f t="shared" si="23"/>
        <v>2.3080119639350936</v>
      </c>
      <c r="P46" s="19"/>
      <c r="Q46" s="19"/>
    </row>
    <row r="47" spans="1:17" ht="12.75">
      <c r="A47" s="18" t="s">
        <v>37</v>
      </c>
      <c r="B47" s="24">
        <v>5</v>
      </c>
      <c r="C47" s="6">
        <v>5</v>
      </c>
      <c r="D47" s="29">
        <v>0.5</v>
      </c>
      <c r="E47" s="29">
        <v>0.038</v>
      </c>
      <c r="F47" s="24">
        <f t="shared" si="16"/>
        <v>35</v>
      </c>
      <c r="G47" s="29">
        <v>1.6</v>
      </c>
      <c r="H47" s="29">
        <f t="shared" si="17"/>
        <v>0.0608</v>
      </c>
      <c r="I47" s="29">
        <f t="shared" si="18"/>
        <v>0.07423687423687424</v>
      </c>
      <c r="J47" s="30">
        <f t="shared" si="19"/>
        <v>100</v>
      </c>
      <c r="K47" s="30">
        <f t="shared" si="20"/>
        <v>10776.315789473685</v>
      </c>
      <c r="L47" s="30">
        <f t="shared" si="21"/>
        <v>738.6753655410372</v>
      </c>
      <c r="M47" s="31">
        <f t="shared" si="22"/>
        <v>12.767744645107097</v>
      </c>
      <c r="N47" s="57">
        <f t="shared" si="23"/>
        <v>3.3732482549820597</v>
      </c>
      <c r="P47" s="19"/>
      <c r="Q47" s="19"/>
    </row>
    <row r="48" spans="1:17" ht="12.75">
      <c r="A48" s="18" t="s">
        <v>37</v>
      </c>
      <c r="B48" s="24">
        <v>5</v>
      </c>
      <c r="C48" s="6">
        <v>5</v>
      </c>
      <c r="D48" s="29">
        <v>0.75</v>
      </c>
      <c r="E48" s="29">
        <v>0.064</v>
      </c>
      <c r="F48" s="24">
        <f t="shared" si="16"/>
        <v>35</v>
      </c>
      <c r="G48" s="29">
        <v>1.6</v>
      </c>
      <c r="H48" s="29">
        <f t="shared" si="17"/>
        <v>0.1024</v>
      </c>
      <c r="I48" s="29">
        <f t="shared" si="18"/>
        <v>0.12307692307692307</v>
      </c>
      <c r="J48" s="30">
        <f t="shared" si="19"/>
        <v>100</v>
      </c>
      <c r="K48" s="30">
        <f t="shared" si="20"/>
        <v>6500</v>
      </c>
      <c r="L48" s="30">
        <f t="shared" si="21"/>
        <v>1224.6460007654036</v>
      </c>
      <c r="M48" s="31">
        <f t="shared" si="22"/>
        <v>21.50356992860143</v>
      </c>
      <c r="N48" s="57">
        <f t="shared" si="23"/>
        <v>5.681260218917154</v>
      </c>
      <c r="P48" s="19"/>
      <c r="Q48" s="19"/>
    </row>
    <row r="49" spans="1:17" ht="12.75">
      <c r="A49" s="18" t="s">
        <v>37</v>
      </c>
      <c r="B49" s="24">
        <v>5</v>
      </c>
      <c r="C49" s="6">
        <v>5</v>
      </c>
      <c r="D49" s="29">
        <v>0.875</v>
      </c>
      <c r="E49" s="29">
        <v>0.076</v>
      </c>
      <c r="F49" s="24">
        <f t="shared" si="16"/>
        <v>35</v>
      </c>
      <c r="G49" s="29">
        <v>1.6</v>
      </c>
      <c r="H49" s="29">
        <f t="shared" si="17"/>
        <v>0.1216</v>
      </c>
      <c r="I49" s="29">
        <f t="shared" si="18"/>
        <v>0.14510739856801907</v>
      </c>
      <c r="J49" s="30">
        <f t="shared" si="19"/>
        <v>100</v>
      </c>
      <c r="K49" s="30">
        <f t="shared" si="20"/>
        <v>5513.1578947368425</v>
      </c>
      <c r="L49" s="30">
        <f t="shared" si="21"/>
        <v>1443.8547121195927</v>
      </c>
      <c r="M49" s="31">
        <f t="shared" si="22"/>
        <v>25.535489290214194</v>
      </c>
      <c r="N49" s="57">
        <f t="shared" si="23"/>
        <v>6.746496509964119</v>
      </c>
      <c r="P49" s="19"/>
      <c r="Q49" s="19"/>
    </row>
    <row r="50" spans="1:17" ht="12.75">
      <c r="A50" s="18" t="s">
        <v>37</v>
      </c>
      <c r="B50" s="24">
        <v>5</v>
      </c>
      <c r="C50" s="6">
        <v>5</v>
      </c>
      <c r="D50" s="29">
        <v>1</v>
      </c>
      <c r="E50" s="29">
        <v>0.089</v>
      </c>
      <c r="F50" s="24">
        <f t="shared" si="16"/>
        <v>35</v>
      </c>
      <c r="G50" s="29">
        <v>1.6</v>
      </c>
      <c r="H50" s="29">
        <f t="shared" si="17"/>
        <v>0.1424</v>
      </c>
      <c r="I50" s="29">
        <f t="shared" si="18"/>
        <v>0.16862048549437536</v>
      </c>
      <c r="J50" s="30">
        <f t="shared" si="19"/>
        <v>100</v>
      </c>
      <c r="K50" s="30">
        <f t="shared" si="20"/>
        <v>4744.38202247191</v>
      </c>
      <c r="L50" s="30">
        <f t="shared" si="21"/>
        <v>1677.8157760634363</v>
      </c>
      <c r="M50" s="31">
        <f t="shared" si="22"/>
        <v>29.903401931961355</v>
      </c>
      <c r="N50" s="57">
        <f t="shared" si="23"/>
        <v>7.9005024919316655</v>
      </c>
      <c r="P50" s="19"/>
      <c r="Q50" s="19"/>
    </row>
    <row r="51" spans="1:17" ht="12.75">
      <c r="A51" s="18" t="s">
        <v>37</v>
      </c>
      <c r="B51" s="24">
        <v>5</v>
      </c>
      <c r="C51" s="6">
        <v>5</v>
      </c>
      <c r="D51" s="29">
        <v>1.5</v>
      </c>
      <c r="E51" s="29">
        <v>0.14</v>
      </c>
      <c r="F51" s="24">
        <f t="shared" si="16"/>
        <v>35</v>
      </c>
      <c r="G51" s="29">
        <v>1.6</v>
      </c>
      <c r="H51" s="29">
        <f t="shared" si="17"/>
        <v>0.22400000000000003</v>
      </c>
      <c r="I51" s="29">
        <f t="shared" si="18"/>
        <v>0.2574712643678161</v>
      </c>
      <c r="J51" s="30">
        <f t="shared" si="19"/>
        <v>100</v>
      </c>
      <c r="K51" s="30">
        <f t="shared" si="20"/>
        <v>3107.1428571428573</v>
      </c>
      <c r="L51" s="30">
        <f t="shared" si="21"/>
        <v>2561.9031280379713</v>
      </c>
      <c r="M51" s="31">
        <f t="shared" si="22"/>
        <v>47.03905921881562</v>
      </c>
      <c r="N51" s="57">
        <f t="shared" si="23"/>
        <v>12.427756728881274</v>
      </c>
      <c r="P51" s="19"/>
      <c r="Q51" s="19"/>
    </row>
    <row r="52" spans="1:17" s="49" customFormat="1" ht="12.75">
      <c r="A52" s="51"/>
      <c r="B52" s="46"/>
      <c r="C52" s="48"/>
      <c r="D52" s="46"/>
      <c r="E52" s="46"/>
      <c r="F52" s="46"/>
      <c r="G52" s="46"/>
      <c r="H52" s="46"/>
      <c r="I52" s="46"/>
      <c r="J52" s="46"/>
      <c r="K52" s="46"/>
      <c r="L52" s="46"/>
      <c r="M52" s="47"/>
      <c r="N52" s="60"/>
      <c r="P52" s="50"/>
      <c r="Q52" s="50"/>
    </row>
    <row r="53" spans="1:17" ht="12.75">
      <c r="A53" s="18" t="s">
        <v>37</v>
      </c>
      <c r="B53" s="24">
        <v>10</v>
      </c>
      <c r="C53" s="6">
        <v>8</v>
      </c>
      <c r="D53" s="29">
        <v>0.25</v>
      </c>
      <c r="E53" s="29">
        <v>0.013</v>
      </c>
      <c r="F53" s="24">
        <f aca="true" t="shared" si="24" ref="F53:F59">C53*7</f>
        <v>56</v>
      </c>
      <c r="G53" s="29">
        <v>1.6</v>
      </c>
      <c r="H53" s="29">
        <f aca="true" t="shared" si="25" ref="H53:H59">E53*G53</f>
        <v>0.0208</v>
      </c>
      <c r="I53" s="29">
        <f aca="true" t="shared" si="26" ref="I53:I59">4*((E53*G53)/(2*(E53+G53)))</f>
        <v>0.025790452572845627</v>
      </c>
      <c r="J53" s="30">
        <f aca="true" t="shared" si="27" ref="J53:J59">+$J$13</f>
        <v>100</v>
      </c>
      <c r="K53" s="30">
        <f aca="true" t="shared" si="28" ref="K53:K59">8*J53/I53</f>
        <v>31019.230769230773</v>
      </c>
      <c r="L53" s="30">
        <f aca="true" t="shared" si="29" ref="L53:L59">I53*J53*1/0.01005</f>
        <v>256.6214186352799</v>
      </c>
      <c r="M53" s="31">
        <f aca="true" t="shared" si="30" ref="M53:M59">J53*F53*H53/16.667</f>
        <v>6.988660226795463</v>
      </c>
      <c r="N53" s="57">
        <f aca="true" t="shared" si="31" ref="N53:N59">M53/3.785</f>
        <v>1.8464095711480746</v>
      </c>
      <c r="P53" s="19"/>
      <c r="Q53" s="19"/>
    </row>
    <row r="54" spans="1:17" ht="12.75">
      <c r="A54" s="18" t="s">
        <v>37</v>
      </c>
      <c r="B54" s="24">
        <v>10</v>
      </c>
      <c r="C54" s="6">
        <v>8</v>
      </c>
      <c r="D54" s="29">
        <v>0.375</v>
      </c>
      <c r="E54" s="29">
        <v>0.026</v>
      </c>
      <c r="F54" s="24">
        <f t="shared" si="24"/>
        <v>56</v>
      </c>
      <c r="G54" s="29">
        <v>1.6</v>
      </c>
      <c r="H54" s="29">
        <f t="shared" si="25"/>
        <v>0.0416</v>
      </c>
      <c r="I54" s="29">
        <f t="shared" si="26"/>
        <v>0.051168511685116845</v>
      </c>
      <c r="J54" s="30">
        <f t="shared" si="27"/>
        <v>100</v>
      </c>
      <c r="K54" s="30">
        <f t="shared" si="28"/>
        <v>15634.615384615387</v>
      </c>
      <c r="L54" s="30">
        <f t="shared" si="29"/>
        <v>509.1394197524064</v>
      </c>
      <c r="M54" s="31">
        <f t="shared" si="30"/>
        <v>13.977320453590925</v>
      </c>
      <c r="N54" s="57">
        <f t="shared" si="31"/>
        <v>3.692819142296149</v>
      </c>
      <c r="P54" s="19"/>
      <c r="Q54" s="19"/>
    </row>
    <row r="55" spans="1:17" ht="12.75">
      <c r="A55" s="18" t="s">
        <v>37</v>
      </c>
      <c r="B55" s="24">
        <v>10</v>
      </c>
      <c r="C55" s="6">
        <v>8</v>
      </c>
      <c r="D55" s="29">
        <v>0.5</v>
      </c>
      <c r="E55" s="29">
        <v>0.038</v>
      </c>
      <c r="F55" s="24">
        <f t="shared" si="24"/>
        <v>56</v>
      </c>
      <c r="G55" s="29">
        <v>1.6</v>
      </c>
      <c r="H55" s="29">
        <f t="shared" si="25"/>
        <v>0.0608</v>
      </c>
      <c r="I55" s="29">
        <f t="shared" si="26"/>
        <v>0.07423687423687424</v>
      </c>
      <c r="J55" s="30">
        <f t="shared" si="27"/>
        <v>100</v>
      </c>
      <c r="K55" s="30">
        <f t="shared" si="28"/>
        <v>10776.315789473685</v>
      </c>
      <c r="L55" s="30">
        <f t="shared" si="29"/>
        <v>738.6753655410372</v>
      </c>
      <c r="M55" s="31">
        <f t="shared" si="30"/>
        <v>20.428391432171356</v>
      </c>
      <c r="N55" s="57">
        <f t="shared" si="31"/>
        <v>5.3971972079712955</v>
      </c>
      <c r="P55" s="19"/>
      <c r="Q55" s="19"/>
    </row>
    <row r="56" spans="1:17" ht="12.75">
      <c r="A56" s="18" t="s">
        <v>37</v>
      </c>
      <c r="B56" s="24">
        <v>10</v>
      </c>
      <c r="C56" s="6">
        <v>8</v>
      </c>
      <c r="D56" s="29">
        <v>0.75</v>
      </c>
      <c r="E56" s="29">
        <v>0.064</v>
      </c>
      <c r="F56" s="24">
        <f t="shared" si="24"/>
        <v>56</v>
      </c>
      <c r="G56" s="29">
        <v>1.6</v>
      </c>
      <c r="H56" s="29">
        <f t="shared" si="25"/>
        <v>0.1024</v>
      </c>
      <c r="I56" s="29">
        <f t="shared" si="26"/>
        <v>0.12307692307692307</v>
      </c>
      <c r="J56" s="30">
        <f t="shared" si="27"/>
        <v>100</v>
      </c>
      <c r="K56" s="30">
        <f t="shared" si="28"/>
        <v>6500</v>
      </c>
      <c r="L56" s="30">
        <f t="shared" si="29"/>
        <v>1224.6460007654036</v>
      </c>
      <c r="M56" s="31">
        <f t="shared" si="30"/>
        <v>34.40571188576229</v>
      </c>
      <c r="N56" s="57">
        <f t="shared" si="31"/>
        <v>9.090016350267447</v>
      </c>
      <c r="P56" s="19"/>
      <c r="Q56" s="19"/>
    </row>
    <row r="57" spans="1:17" ht="12.75">
      <c r="A57" s="18" t="s">
        <v>37</v>
      </c>
      <c r="B57" s="24">
        <v>10</v>
      </c>
      <c r="C57" s="6">
        <v>8</v>
      </c>
      <c r="D57" s="29">
        <v>0.875</v>
      </c>
      <c r="E57" s="29">
        <v>0.076</v>
      </c>
      <c r="F57" s="24">
        <f t="shared" si="24"/>
        <v>56</v>
      </c>
      <c r="G57" s="29">
        <v>1.6</v>
      </c>
      <c r="H57" s="29">
        <f t="shared" si="25"/>
        <v>0.1216</v>
      </c>
      <c r="I57" s="29">
        <f t="shared" si="26"/>
        <v>0.14510739856801907</v>
      </c>
      <c r="J57" s="30">
        <f t="shared" si="27"/>
        <v>100</v>
      </c>
      <c r="K57" s="30">
        <f t="shared" si="28"/>
        <v>5513.1578947368425</v>
      </c>
      <c r="L57" s="30">
        <f t="shared" si="29"/>
        <v>1443.8547121195927</v>
      </c>
      <c r="M57" s="31">
        <f t="shared" si="30"/>
        <v>40.85678286434271</v>
      </c>
      <c r="N57" s="57">
        <f t="shared" si="31"/>
        <v>10.794394415942591</v>
      </c>
      <c r="P57" s="19"/>
      <c r="Q57" s="19"/>
    </row>
    <row r="58" spans="1:17" ht="12.75">
      <c r="A58" s="18" t="s">
        <v>37</v>
      </c>
      <c r="B58" s="24">
        <v>10</v>
      </c>
      <c r="C58" s="6">
        <v>8</v>
      </c>
      <c r="D58" s="29">
        <v>1</v>
      </c>
      <c r="E58" s="29">
        <v>0.089</v>
      </c>
      <c r="F58" s="24">
        <f t="shared" si="24"/>
        <v>56</v>
      </c>
      <c r="G58" s="29">
        <v>1.6</v>
      </c>
      <c r="H58" s="29">
        <f t="shared" si="25"/>
        <v>0.1424</v>
      </c>
      <c r="I58" s="29">
        <f t="shared" si="26"/>
        <v>0.16862048549437536</v>
      </c>
      <c r="J58" s="30">
        <f t="shared" si="27"/>
        <v>100</v>
      </c>
      <c r="K58" s="30">
        <f t="shared" si="28"/>
        <v>4744.38202247191</v>
      </c>
      <c r="L58" s="30">
        <f t="shared" si="29"/>
        <v>1677.8157760634363</v>
      </c>
      <c r="M58" s="31">
        <f t="shared" si="30"/>
        <v>47.84544309113817</v>
      </c>
      <c r="N58" s="57">
        <f t="shared" si="31"/>
        <v>12.640803987090665</v>
      </c>
      <c r="P58" s="19"/>
      <c r="Q58" s="19"/>
    </row>
    <row r="59" spans="1:17" ht="12.75">
      <c r="A59" s="18" t="s">
        <v>37</v>
      </c>
      <c r="B59" s="24">
        <v>10</v>
      </c>
      <c r="C59" s="6">
        <v>8</v>
      </c>
      <c r="D59" s="29">
        <v>1.5</v>
      </c>
      <c r="E59" s="29">
        <v>0.14</v>
      </c>
      <c r="F59" s="24">
        <f t="shared" si="24"/>
        <v>56</v>
      </c>
      <c r="G59" s="29">
        <v>1.6</v>
      </c>
      <c r="H59" s="29">
        <f t="shared" si="25"/>
        <v>0.22400000000000003</v>
      </c>
      <c r="I59" s="29">
        <f t="shared" si="26"/>
        <v>0.2574712643678161</v>
      </c>
      <c r="J59" s="30">
        <f t="shared" si="27"/>
        <v>100</v>
      </c>
      <c r="K59" s="30">
        <f t="shared" si="28"/>
        <v>3107.1428571428573</v>
      </c>
      <c r="L59" s="30">
        <f t="shared" si="29"/>
        <v>2561.9031280379713</v>
      </c>
      <c r="M59" s="31">
        <f t="shared" si="30"/>
        <v>75.26249475010499</v>
      </c>
      <c r="N59" s="57">
        <f t="shared" si="31"/>
        <v>19.88441076621004</v>
      </c>
      <c r="P59" s="19"/>
      <c r="Q59" s="19"/>
    </row>
    <row r="60" spans="1:17" ht="12.75">
      <c r="A60" s="18"/>
      <c r="B60" s="24"/>
      <c r="C60" s="6"/>
      <c r="D60" s="24"/>
      <c r="E60" s="29"/>
      <c r="F60" s="24"/>
      <c r="G60" s="29"/>
      <c r="H60" s="29"/>
      <c r="I60" s="29"/>
      <c r="J60" s="30"/>
      <c r="K60" s="30"/>
      <c r="L60" s="30"/>
      <c r="M60" s="31"/>
      <c r="N60" s="57"/>
      <c r="P60" s="19"/>
      <c r="Q60" s="19"/>
    </row>
    <row r="61" spans="1:17" ht="12.75">
      <c r="A61" s="18" t="s">
        <v>37</v>
      </c>
      <c r="B61" s="24">
        <v>20</v>
      </c>
      <c r="C61" s="6">
        <v>15</v>
      </c>
      <c r="D61" s="29">
        <v>0.25</v>
      </c>
      <c r="E61" s="29">
        <v>0.013</v>
      </c>
      <c r="F61" s="24">
        <f aca="true" t="shared" si="32" ref="F61:F67">C61*7</f>
        <v>105</v>
      </c>
      <c r="G61" s="29">
        <v>1.6</v>
      </c>
      <c r="H61" s="29">
        <f aca="true" t="shared" si="33" ref="H61:H67">E61*G61</f>
        <v>0.0208</v>
      </c>
      <c r="I61" s="29">
        <f aca="true" t="shared" si="34" ref="I61:I67">4*((E61*G61)/(2*(E61+G61)))</f>
        <v>0.025790452572845627</v>
      </c>
      <c r="J61" s="30">
        <f aca="true" t="shared" si="35" ref="J61:J67">+$J$13</f>
        <v>100</v>
      </c>
      <c r="K61" s="30">
        <f aca="true" t="shared" si="36" ref="K61:K67">8*J61/I61</f>
        <v>31019.230769230773</v>
      </c>
      <c r="L61" s="30">
        <f aca="true" t="shared" si="37" ref="L61:L67">I61*J61*1/0.01005</f>
        <v>256.6214186352799</v>
      </c>
      <c r="M61" s="31">
        <f aca="true" t="shared" si="38" ref="M61:M67">J61*F61*H61/16.667</f>
        <v>13.103737925241493</v>
      </c>
      <c r="N61" s="57">
        <f aca="true" t="shared" si="39" ref="N61:N67">M61/3.785</f>
        <v>3.46201794590264</v>
      </c>
      <c r="P61" s="19"/>
      <c r="Q61" s="19"/>
    </row>
    <row r="62" spans="1:17" ht="12.75">
      <c r="A62" s="18" t="s">
        <v>37</v>
      </c>
      <c r="B62" s="24">
        <v>20</v>
      </c>
      <c r="C62" s="6">
        <v>15</v>
      </c>
      <c r="D62" s="29">
        <v>0.375</v>
      </c>
      <c r="E62" s="29">
        <v>0.026</v>
      </c>
      <c r="F62" s="24">
        <f t="shared" si="32"/>
        <v>105</v>
      </c>
      <c r="G62" s="29">
        <v>1.6</v>
      </c>
      <c r="H62" s="29">
        <f t="shared" si="33"/>
        <v>0.0416</v>
      </c>
      <c r="I62" s="29">
        <f t="shared" si="34"/>
        <v>0.051168511685116845</v>
      </c>
      <c r="J62" s="30">
        <f t="shared" si="35"/>
        <v>100</v>
      </c>
      <c r="K62" s="30">
        <f t="shared" si="36"/>
        <v>15634.615384615387</v>
      </c>
      <c r="L62" s="30">
        <f t="shared" si="37"/>
        <v>509.1394197524064</v>
      </c>
      <c r="M62" s="31">
        <f t="shared" si="38"/>
        <v>26.207475850482986</v>
      </c>
      <c r="N62" s="57">
        <f t="shared" si="39"/>
        <v>6.92403589180528</v>
      </c>
      <c r="P62" s="19"/>
      <c r="Q62" s="19"/>
    </row>
    <row r="63" spans="1:17" ht="12.75">
      <c r="A63" s="18" t="s">
        <v>37</v>
      </c>
      <c r="B63" s="24">
        <v>20</v>
      </c>
      <c r="C63" s="6">
        <v>15</v>
      </c>
      <c r="D63" s="29">
        <v>0.5</v>
      </c>
      <c r="E63" s="29">
        <v>0.038</v>
      </c>
      <c r="F63" s="24">
        <f t="shared" si="32"/>
        <v>105</v>
      </c>
      <c r="G63" s="29">
        <v>1.6</v>
      </c>
      <c r="H63" s="29">
        <f t="shared" si="33"/>
        <v>0.0608</v>
      </c>
      <c r="I63" s="29">
        <f t="shared" si="34"/>
        <v>0.07423687423687424</v>
      </c>
      <c r="J63" s="30">
        <f t="shared" si="35"/>
        <v>100</v>
      </c>
      <c r="K63" s="30">
        <f t="shared" si="36"/>
        <v>10776.315789473685</v>
      </c>
      <c r="L63" s="30">
        <f t="shared" si="37"/>
        <v>738.6753655410372</v>
      </c>
      <c r="M63" s="31">
        <f t="shared" si="38"/>
        <v>38.30323393532129</v>
      </c>
      <c r="N63" s="57">
        <f t="shared" si="39"/>
        <v>10.119744764946178</v>
      </c>
      <c r="P63" s="19"/>
      <c r="Q63" s="19"/>
    </row>
    <row r="64" spans="1:17" ht="12.75">
      <c r="A64" s="18" t="s">
        <v>37</v>
      </c>
      <c r="B64" s="24">
        <v>20</v>
      </c>
      <c r="C64" s="6">
        <v>15</v>
      </c>
      <c r="D64" s="29">
        <v>0.75</v>
      </c>
      <c r="E64" s="29">
        <v>0.064</v>
      </c>
      <c r="F64" s="24">
        <f t="shared" si="32"/>
        <v>105</v>
      </c>
      <c r="G64" s="29">
        <v>1.6</v>
      </c>
      <c r="H64" s="29">
        <f t="shared" si="33"/>
        <v>0.1024</v>
      </c>
      <c r="I64" s="29">
        <f t="shared" si="34"/>
        <v>0.12307692307692307</v>
      </c>
      <c r="J64" s="30">
        <f t="shared" si="35"/>
        <v>100</v>
      </c>
      <c r="K64" s="30">
        <f t="shared" si="36"/>
        <v>6500</v>
      </c>
      <c r="L64" s="30">
        <f t="shared" si="37"/>
        <v>1224.6460007654036</v>
      </c>
      <c r="M64" s="31">
        <f t="shared" si="38"/>
        <v>64.51070978580428</v>
      </c>
      <c r="N64" s="57">
        <f t="shared" si="39"/>
        <v>17.043780656751462</v>
      </c>
      <c r="P64" s="19"/>
      <c r="Q64" s="19"/>
    </row>
    <row r="65" spans="1:17" ht="12.75">
      <c r="A65" s="18" t="s">
        <v>37</v>
      </c>
      <c r="B65" s="24">
        <v>20</v>
      </c>
      <c r="C65" s="6">
        <v>15</v>
      </c>
      <c r="D65" s="29">
        <v>0.875</v>
      </c>
      <c r="E65" s="29">
        <v>0.076</v>
      </c>
      <c r="F65" s="24">
        <f t="shared" si="32"/>
        <v>105</v>
      </c>
      <c r="G65" s="29">
        <v>1.6</v>
      </c>
      <c r="H65" s="29">
        <f t="shared" si="33"/>
        <v>0.1216</v>
      </c>
      <c r="I65" s="29">
        <f t="shared" si="34"/>
        <v>0.14510739856801907</v>
      </c>
      <c r="J65" s="30">
        <f t="shared" si="35"/>
        <v>100</v>
      </c>
      <c r="K65" s="30">
        <f t="shared" si="36"/>
        <v>5513.1578947368425</v>
      </c>
      <c r="L65" s="30">
        <f t="shared" si="37"/>
        <v>1443.8547121195927</v>
      </c>
      <c r="M65" s="31">
        <f t="shared" si="38"/>
        <v>76.60646787064258</v>
      </c>
      <c r="N65" s="57">
        <f t="shared" si="39"/>
        <v>20.239489529892357</v>
      </c>
      <c r="P65" s="19"/>
      <c r="Q65" s="19"/>
    </row>
    <row r="66" spans="1:17" ht="12.75">
      <c r="A66" s="18" t="s">
        <v>37</v>
      </c>
      <c r="B66" s="24">
        <v>20</v>
      </c>
      <c r="C66" s="6">
        <v>15</v>
      </c>
      <c r="D66" s="29">
        <v>1</v>
      </c>
      <c r="E66" s="29">
        <v>0.089</v>
      </c>
      <c r="F66" s="24">
        <f t="shared" si="32"/>
        <v>105</v>
      </c>
      <c r="G66" s="29">
        <v>1.6</v>
      </c>
      <c r="H66" s="29">
        <f t="shared" si="33"/>
        <v>0.1424</v>
      </c>
      <c r="I66" s="29">
        <f t="shared" si="34"/>
        <v>0.16862048549437536</v>
      </c>
      <c r="J66" s="30">
        <f t="shared" si="35"/>
        <v>100</v>
      </c>
      <c r="K66" s="30">
        <f t="shared" si="36"/>
        <v>4744.38202247191</v>
      </c>
      <c r="L66" s="30">
        <f t="shared" si="37"/>
        <v>1677.8157760634363</v>
      </c>
      <c r="M66" s="31">
        <f t="shared" si="38"/>
        <v>89.71020579588408</v>
      </c>
      <c r="N66" s="57">
        <f t="shared" si="39"/>
        <v>23.701507475795</v>
      </c>
      <c r="P66" s="19"/>
      <c r="Q66" s="19"/>
    </row>
    <row r="67" spans="1:17" ht="12.75">
      <c r="A67" s="18" t="s">
        <v>37</v>
      </c>
      <c r="B67" s="24">
        <v>20</v>
      </c>
      <c r="C67" s="6">
        <v>15</v>
      </c>
      <c r="D67" s="29">
        <v>1.5</v>
      </c>
      <c r="E67" s="29">
        <v>0.14</v>
      </c>
      <c r="F67" s="24">
        <f t="shared" si="32"/>
        <v>105</v>
      </c>
      <c r="G67" s="29">
        <v>1.6</v>
      </c>
      <c r="H67" s="29">
        <f t="shared" si="33"/>
        <v>0.22400000000000003</v>
      </c>
      <c r="I67" s="29">
        <f t="shared" si="34"/>
        <v>0.2574712643678161</v>
      </c>
      <c r="J67" s="30">
        <f t="shared" si="35"/>
        <v>100</v>
      </c>
      <c r="K67" s="30">
        <f t="shared" si="36"/>
        <v>3107.1428571428573</v>
      </c>
      <c r="L67" s="30">
        <f t="shared" si="37"/>
        <v>2561.9031280379713</v>
      </c>
      <c r="M67" s="31">
        <f t="shared" si="38"/>
        <v>141.1171776564469</v>
      </c>
      <c r="N67" s="57">
        <f t="shared" si="39"/>
        <v>37.283270186643826</v>
      </c>
      <c r="P67" s="19"/>
      <c r="Q67" s="19"/>
    </row>
    <row r="68" spans="1:17" ht="12.75">
      <c r="A68" s="18"/>
      <c r="B68" s="3"/>
      <c r="C68" s="7"/>
      <c r="D68" s="3"/>
      <c r="E68" s="3"/>
      <c r="F68" s="3"/>
      <c r="G68" s="3"/>
      <c r="H68" s="3"/>
      <c r="I68" s="3"/>
      <c r="J68" s="3"/>
      <c r="K68" s="3"/>
      <c r="L68" s="3"/>
      <c r="M68" s="4"/>
      <c r="N68" s="59"/>
      <c r="P68" s="19"/>
      <c r="Q68" s="19"/>
    </row>
    <row r="69" spans="1:17" ht="12.75">
      <c r="A69" s="18"/>
      <c r="B69" s="24"/>
      <c r="C69" s="5" t="s">
        <v>36</v>
      </c>
      <c r="D69" s="24"/>
      <c r="E69" s="24"/>
      <c r="F69" s="19"/>
      <c r="G69" s="24"/>
      <c r="H69" s="24"/>
      <c r="I69" s="24"/>
      <c r="J69" s="33" t="s">
        <v>42</v>
      </c>
      <c r="K69" s="24"/>
      <c r="L69" s="24"/>
      <c r="M69" s="19"/>
      <c r="N69" s="57"/>
      <c r="P69" s="19"/>
      <c r="Q69" s="19"/>
    </row>
    <row r="70" spans="1:17" ht="12.75">
      <c r="A70" s="18"/>
      <c r="B70" s="42"/>
      <c r="C70" s="42"/>
      <c r="D70" s="43" t="s">
        <v>36</v>
      </c>
      <c r="E70" s="8" t="s">
        <v>0</v>
      </c>
      <c r="F70" s="8" t="s">
        <v>1</v>
      </c>
      <c r="G70" s="8" t="s">
        <v>2</v>
      </c>
      <c r="H70" s="8" t="s">
        <v>3</v>
      </c>
      <c r="I70" s="8" t="s">
        <v>3</v>
      </c>
      <c r="J70" s="8" t="s">
        <v>2</v>
      </c>
      <c r="K70" s="8" t="s">
        <v>36</v>
      </c>
      <c r="L70" s="8" t="s">
        <v>4</v>
      </c>
      <c r="M70" s="8" t="s">
        <v>5</v>
      </c>
      <c r="N70" s="26" t="s">
        <v>5</v>
      </c>
      <c r="P70" s="19"/>
      <c r="Q70" s="19"/>
    </row>
    <row r="71" spans="1:17" ht="12.75">
      <c r="A71" s="18"/>
      <c r="B71" s="42" t="s">
        <v>43</v>
      </c>
      <c r="C71" s="42" t="s">
        <v>6</v>
      </c>
      <c r="D71" s="43" t="s">
        <v>7</v>
      </c>
      <c r="E71" s="8" t="s">
        <v>7</v>
      </c>
      <c r="F71" s="8" t="s">
        <v>6</v>
      </c>
      <c r="G71" s="8" t="s">
        <v>8</v>
      </c>
      <c r="H71" s="8" t="s">
        <v>9</v>
      </c>
      <c r="I71" s="8" t="s">
        <v>10</v>
      </c>
      <c r="J71" s="8" t="s">
        <v>7</v>
      </c>
      <c r="K71" s="8" t="s">
        <v>36</v>
      </c>
      <c r="L71" s="8" t="s">
        <v>11</v>
      </c>
      <c r="M71" s="8" t="s">
        <v>13</v>
      </c>
      <c r="N71" s="26" t="s">
        <v>13</v>
      </c>
      <c r="P71" s="19"/>
      <c r="Q71" s="19"/>
    </row>
    <row r="72" spans="1:17" ht="12.75">
      <c r="A72" s="18"/>
      <c r="B72" s="42" t="s">
        <v>16</v>
      </c>
      <c r="C72" s="42" t="s">
        <v>8</v>
      </c>
      <c r="D72" s="43" t="s">
        <v>40</v>
      </c>
      <c r="E72" s="8" t="s">
        <v>14</v>
      </c>
      <c r="F72" s="8" t="s">
        <v>8</v>
      </c>
      <c r="G72" s="8" t="s">
        <v>15</v>
      </c>
      <c r="H72" s="8" t="s">
        <v>16</v>
      </c>
      <c r="I72" s="8" t="s">
        <v>17</v>
      </c>
      <c r="J72" s="8" t="s">
        <v>18</v>
      </c>
      <c r="K72" s="8" t="s">
        <v>19</v>
      </c>
      <c r="L72" s="8" t="s">
        <v>20</v>
      </c>
      <c r="M72" s="8" t="s">
        <v>21</v>
      </c>
      <c r="N72" s="26" t="s">
        <v>21</v>
      </c>
      <c r="P72" s="19"/>
      <c r="Q72" s="19"/>
    </row>
    <row r="73" spans="1:17" ht="12.75">
      <c r="A73" s="18"/>
      <c r="B73" s="44" t="s">
        <v>44</v>
      </c>
      <c r="C73" s="44" t="s">
        <v>31</v>
      </c>
      <c r="D73" s="45" t="s">
        <v>22</v>
      </c>
      <c r="E73" s="11" t="s">
        <v>23</v>
      </c>
      <c r="F73" s="11" t="s">
        <v>24</v>
      </c>
      <c r="G73" s="11" t="s">
        <v>23</v>
      </c>
      <c r="H73" s="11" t="s">
        <v>25</v>
      </c>
      <c r="I73" s="11" t="s">
        <v>23</v>
      </c>
      <c r="J73" s="11" t="s">
        <v>26</v>
      </c>
      <c r="K73" s="11" t="s">
        <v>27</v>
      </c>
      <c r="L73" s="11" t="s">
        <v>28</v>
      </c>
      <c r="M73" s="11" t="s">
        <v>30</v>
      </c>
      <c r="N73" s="27" t="s">
        <v>32</v>
      </c>
      <c r="P73" s="19"/>
      <c r="Q73" s="19"/>
    </row>
    <row r="74" spans="1:17" ht="12.75">
      <c r="A74" s="18" t="s">
        <v>38</v>
      </c>
      <c r="B74" s="24">
        <v>10</v>
      </c>
      <c r="C74" s="6">
        <v>4</v>
      </c>
      <c r="D74" s="29">
        <v>0.25</v>
      </c>
      <c r="E74" s="29">
        <v>0.013</v>
      </c>
      <c r="F74" s="24">
        <f aca="true" t="shared" si="40" ref="F74:F80">C74*11</f>
        <v>44</v>
      </c>
      <c r="G74" s="29">
        <v>1.818</v>
      </c>
      <c r="H74" s="29">
        <f aca="true" t="shared" si="41" ref="H74:H80">E74*G74</f>
        <v>0.023634</v>
      </c>
      <c r="I74" s="29">
        <f aca="true" t="shared" si="42" ref="I74:I80">4*((E74*G74)/(2*(E74+G74)))</f>
        <v>0.025815401419989076</v>
      </c>
      <c r="J74" s="30">
        <f aca="true" t="shared" si="43" ref="J74:J80">+$J$13</f>
        <v>100</v>
      </c>
      <c r="K74" s="30">
        <f aca="true" t="shared" si="44" ref="K74:K80">8*J74/I74</f>
        <v>30989.25277143099</v>
      </c>
      <c r="L74" s="30">
        <f aca="true" t="shared" si="45" ref="L74:L80">I74*J74*1/0.01005</f>
        <v>256.8696658705381</v>
      </c>
      <c r="M74" s="31">
        <f aca="true" t="shared" si="46" ref="M74:M80">J74*F74*H74/16.667</f>
        <v>6.2392512149757</v>
      </c>
      <c r="N74" s="57">
        <f aca="true" t="shared" si="47" ref="N74:N80">M74/3.785</f>
        <v>1.6484151162419285</v>
      </c>
      <c r="P74" s="19"/>
      <c r="Q74" s="19"/>
    </row>
    <row r="75" spans="1:17" ht="12.75">
      <c r="A75" s="18" t="s">
        <v>38</v>
      </c>
      <c r="B75" s="24">
        <v>10</v>
      </c>
      <c r="C75" s="6">
        <v>4</v>
      </c>
      <c r="D75" s="29">
        <v>0.375</v>
      </c>
      <c r="E75" s="29">
        <v>0.026</v>
      </c>
      <c r="F75" s="24">
        <f t="shared" si="40"/>
        <v>44</v>
      </c>
      <c r="G75" s="29">
        <v>1.818</v>
      </c>
      <c r="H75" s="29">
        <f t="shared" si="41"/>
        <v>0.047268</v>
      </c>
      <c r="I75" s="29">
        <f t="shared" si="42"/>
        <v>0.051266811279826456</v>
      </c>
      <c r="J75" s="30">
        <f t="shared" si="43"/>
        <v>100</v>
      </c>
      <c r="K75" s="30">
        <f t="shared" si="44"/>
        <v>15604.637386815608</v>
      </c>
      <c r="L75" s="30">
        <f t="shared" si="45"/>
        <v>510.1175251724025</v>
      </c>
      <c r="M75" s="31">
        <f t="shared" si="46"/>
        <v>12.4785024299514</v>
      </c>
      <c r="N75" s="57">
        <f t="shared" si="47"/>
        <v>3.296830232483857</v>
      </c>
      <c r="P75" s="19"/>
      <c r="Q75" s="19"/>
    </row>
    <row r="76" spans="1:17" ht="12.75">
      <c r="A76" s="18" t="s">
        <v>38</v>
      </c>
      <c r="B76" s="24">
        <v>10</v>
      </c>
      <c r="C76" s="6">
        <v>4</v>
      </c>
      <c r="D76" s="29">
        <v>0.5</v>
      </c>
      <c r="E76" s="29">
        <v>0.038</v>
      </c>
      <c r="F76" s="24">
        <f t="shared" si="40"/>
        <v>44</v>
      </c>
      <c r="G76" s="29">
        <v>1.818</v>
      </c>
      <c r="H76" s="29">
        <f t="shared" si="41"/>
        <v>0.069084</v>
      </c>
      <c r="I76" s="29">
        <f t="shared" si="42"/>
        <v>0.07444396551724139</v>
      </c>
      <c r="J76" s="30">
        <f t="shared" si="43"/>
        <v>100</v>
      </c>
      <c r="K76" s="30">
        <f t="shared" si="44"/>
        <v>10746.337791673903</v>
      </c>
      <c r="L76" s="30">
        <f t="shared" si="45"/>
        <v>740.7359752959342</v>
      </c>
      <c r="M76" s="31">
        <f t="shared" si="46"/>
        <v>18.237811243775123</v>
      </c>
      <c r="N76" s="57">
        <f t="shared" si="47"/>
        <v>4.818444185937945</v>
      </c>
      <c r="P76" s="19"/>
      <c r="Q76" s="19"/>
    </row>
    <row r="77" spans="1:17" ht="12.75">
      <c r="A77" s="18" t="s">
        <v>38</v>
      </c>
      <c r="B77" s="24">
        <v>10</v>
      </c>
      <c r="C77" s="6">
        <v>4</v>
      </c>
      <c r="D77" s="29">
        <v>0.75</v>
      </c>
      <c r="E77" s="29">
        <v>0.064</v>
      </c>
      <c r="F77" s="24">
        <f t="shared" si="40"/>
        <v>44</v>
      </c>
      <c r="G77" s="29">
        <v>1.818</v>
      </c>
      <c r="H77" s="29">
        <f t="shared" si="41"/>
        <v>0.11635200000000001</v>
      </c>
      <c r="I77" s="29">
        <f t="shared" si="42"/>
        <v>0.1236471838469713</v>
      </c>
      <c r="J77" s="30">
        <f t="shared" si="43"/>
        <v>100</v>
      </c>
      <c r="K77" s="30">
        <f t="shared" si="44"/>
        <v>6470.02200220022</v>
      </c>
      <c r="L77" s="30">
        <f t="shared" si="45"/>
        <v>1230.3202372832966</v>
      </c>
      <c r="M77" s="31">
        <f t="shared" si="46"/>
        <v>30.716313673726525</v>
      </c>
      <c r="N77" s="57">
        <f t="shared" si="47"/>
        <v>8.115274418421803</v>
      </c>
      <c r="P77" s="19"/>
      <c r="Q77" s="19"/>
    </row>
    <row r="78" spans="1:17" ht="12.75">
      <c r="A78" s="18" t="s">
        <v>38</v>
      </c>
      <c r="B78" s="24">
        <v>10</v>
      </c>
      <c r="C78" s="6">
        <v>4</v>
      </c>
      <c r="D78" s="29">
        <v>0.875</v>
      </c>
      <c r="E78" s="29">
        <v>0.076</v>
      </c>
      <c r="F78" s="24">
        <f t="shared" si="40"/>
        <v>44</v>
      </c>
      <c r="G78" s="29">
        <v>1.818</v>
      </c>
      <c r="H78" s="29">
        <f t="shared" si="41"/>
        <v>0.138168</v>
      </c>
      <c r="I78" s="29">
        <f t="shared" si="42"/>
        <v>0.14590073917634636</v>
      </c>
      <c r="J78" s="30">
        <f t="shared" si="43"/>
        <v>100</v>
      </c>
      <c r="K78" s="30">
        <f t="shared" si="44"/>
        <v>5483.179896937062</v>
      </c>
      <c r="L78" s="30">
        <f t="shared" si="45"/>
        <v>1451.7486485208592</v>
      </c>
      <c r="M78" s="31">
        <f t="shared" si="46"/>
        <v>36.47562248755025</v>
      </c>
      <c r="N78" s="57">
        <f t="shared" si="47"/>
        <v>9.63688837187589</v>
      </c>
      <c r="P78" s="19"/>
      <c r="Q78" s="19"/>
    </row>
    <row r="79" spans="1:17" ht="12.75">
      <c r="A79" s="18" t="s">
        <v>38</v>
      </c>
      <c r="B79" s="24">
        <v>10</v>
      </c>
      <c r="C79" s="6">
        <v>4</v>
      </c>
      <c r="D79" s="29">
        <v>1</v>
      </c>
      <c r="E79" s="29">
        <v>0.089</v>
      </c>
      <c r="F79" s="24">
        <f t="shared" si="40"/>
        <v>44</v>
      </c>
      <c r="G79" s="29">
        <v>1.818</v>
      </c>
      <c r="H79" s="29">
        <f t="shared" si="41"/>
        <v>0.161802</v>
      </c>
      <c r="I79" s="29">
        <f t="shared" si="42"/>
        <v>0.1696927110644992</v>
      </c>
      <c r="J79" s="30">
        <f t="shared" si="43"/>
        <v>100</v>
      </c>
      <c r="K79" s="30">
        <f t="shared" si="44"/>
        <v>4714.404024672131</v>
      </c>
      <c r="L79" s="30">
        <f t="shared" si="45"/>
        <v>1688.4846872089472</v>
      </c>
      <c r="M79" s="31">
        <f t="shared" si="46"/>
        <v>42.71487370252595</v>
      </c>
      <c r="N79" s="57">
        <f t="shared" si="47"/>
        <v>11.285303488117819</v>
      </c>
      <c r="P79" s="19"/>
      <c r="Q79" s="19"/>
    </row>
    <row r="80" spans="1:17" ht="12.75">
      <c r="A80" s="18" t="s">
        <v>38</v>
      </c>
      <c r="B80" s="24">
        <v>10</v>
      </c>
      <c r="C80" s="6">
        <v>4</v>
      </c>
      <c r="D80" s="29">
        <v>1.5</v>
      </c>
      <c r="E80" s="29">
        <v>0.14</v>
      </c>
      <c r="F80" s="24">
        <f t="shared" si="40"/>
        <v>44</v>
      </c>
      <c r="G80" s="29">
        <v>1.818</v>
      </c>
      <c r="H80" s="29">
        <f t="shared" si="41"/>
        <v>0.25452</v>
      </c>
      <c r="I80" s="29">
        <f t="shared" si="42"/>
        <v>0.25997957099080693</v>
      </c>
      <c r="J80" s="30">
        <f t="shared" si="43"/>
        <v>100</v>
      </c>
      <c r="K80" s="30">
        <f t="shared" si="44"/>
        <v>3077.1648593430773</v>
      </c>
      <c r="L80" s="30">
        <f t="shared" si="45"/>
        <v>2586.8614028936013</v>
      </c>
      <c r="M80" s="31">
        <f t="shared" si="46"/>
        <v>67.19193616127677</v>
      </c>
      <c r="N80" s="57">
        <f t="shared" si="47"/>
        <v>17.752162790297692</v>
      </c>
      <c r="P80" s="19"/>
      <c r="Q80" s="19"/>
    </row>
    <row r="81" spans="1:17" s="49" customFormat="1" ht="12.75">
      <c r="A81" s="51"/>
      <c r="B81" s="46"/>
      <c r="C81" s="48"/>
      <c r="D81" s="46"/>
      <c r="E81" s="46"/>
      <c r="F81" s="46"/>
      <c r="G81" s="46"/>
      <c r="H81" s="46"/>
      <c r="I81" s="46"/>
      <c r="J81" s="46"/>
      <c r="K81" s="46"/>
      <c r="L81" s="46"/>
      <c r="M81" s="47"/>
      <c r="N81" s="60"/>
      <c r="P81" s="50"/>
      <c r="Q81" s="50"/>
    </row>
    <row r="82" spans="1:17" ht="12.75">
      <c r="A82" s="18" t="s">
        <v>38</v>
      </c>
      <c r="B82" s="24">
        <v>25</v>
      </c>
      <c r="C82" s="6">
        <v>9</v>
      </c>
      <c r="D82" s="29">
        <v>0.25</v>
      </c>
      <c r="E82" s="29">
        <v>0.013</v>
      </c>
      <c r="F82" s="24">
        <f aca="true" t="shared" si="48" ref="F82:F88">C82*11</f>
        <v>99</v>
      </c>
      <c r="G82" s="29">
        <v>1.818</v>
      </c>
      <c r="H82" s="29">
        <f aca="true" t="shared" si="49" ref="H82:H88">E82*G82</f>
        <v>0.023634</v>
      </c>
      <c r="I82" s="29">
        <f aca="true" t="shared" si="50" ref="I82:I88">4*((E82*G82)/(2*(E82+G82)))</f>
        <v>0.025815401419989076</v>
      </c>
      <c r="J82" s="30">
        <f aca="true" t="shared" si="51" ref="J82:J88">+$J$13</f>
        <v>100</v>
      </c>
      <c r="K82" s="30">
        <f aca="true" t="shared" si="52" ref="K82:K88">8*J82/I82</f>
        <v>30989.25277143099</v>
      </c>
      <c r="L82" s="30">
        <f aca="true" t="shared" si="53" ref="L82:L88">I82*J82*1/0.01005</f>
        <v>256.8696658705381</v>
      </c>
      <c r="M82" s="31">
        <f aca="true" t="shared" si="54" ref="M82:M88">J82*F82*H82/16.667</f>
        <v>14.038315233695323</v>
      </c>
      <c r="N82" s="57">
        <f aca="true" t="shared" si="55" ref="N82:N88">M82/3.785</f>
        <v>3.708934011544339</v>
      </c>
      <c r="P82" s="19"/>
      <c r="Q82" s="19"/>
    </row>
    <row r="83" spans="1:17" ht="12.75">
      <c r="A83" s="18" t="s">
        <v>38</v>
      </c>
      <c r="B83" s="24">
        <v>25</v>
      </c>
      <c r="C83" s="6">
        <v>9</v>
      </c>
      <c r="D83" s="29">
        <v>0.375</v>
      </c>
      <c r="E83" s="29">
        <v>0.026</v>
      </c>
      <c r="F83" s="24">
        <f t="shared" si="48"/>
        <v>99</v>
      </c>
      <c r="G83" s="29">
        <v>1.818</v>
      </c>
      <c r="H83" s="29">
        <f t="shared" si="49"/>
        <v>0.047268</v>
      </c>
      <c r="I83" s="29">
        <f t="shared" si="50"/>
        <v>0.051266811279826456</v>
      </c>
      <c r="J83" s="30">
        <f t="shared" si="51"/>
        <v>100</v>
      </c>
      <c r="K83" s="30">
        <f t="shared" si="52"/>
        <v>15604.637386815608</v>
      </c>
      <c r="L83" s="30">
        <f t="shared" si="53"/>
        <v>510.1175251724025</v>
      </c>
      <c r="M83" s="31">
        <f t="shared" si="54"/>
        <v>28.076630467390647</v>
      </c>
      <c r="N83" s="57">
        <f t="shared" si="55"/>
        <v>7.417868023088678</v>
      </c>
      <c r="P83" s="19"/>
      <c r="Q83" s="19"/>
    </row>
    <row r="84" spans="1:17" ht="12.75">
      <c r="A84" s="18" t="s">
        <v>38</v>
      </c>
      <c r="B84" s="24">
        <v>25</v>
      </c>
      <c r="C84" s="6">
        <v>9</v>
      </c>
      <c r="D84" s="29">
        <v>0.5</v>
      </c>
      <c r="E84" s="29">
        <v>0.038</v>
      </c>
      <c r="F84" s="24">
        <f t="shared" si="48"/>
        <v>99</v>
      </c>
      <c r="G84" s="29">
        <v>1.818</v>
      </c>
      <c r="H84" s="29">
        <f t="shared" si="49"/>
        <v>0.069084</v>
      </c>
      <c r="I84" s="29">
        <f t="shared" si="50"/>
        <v>0.07444396551724139</v>
      </c>
      <c r="J84" s="30">
        <f t="shared" si="51"/>
        <v>100</v>
      </c>
      <c r="K84" s="30">
        <f t="shared" si="52"/>
        <v>10746.337791673903</v>
      </c>
      <c r="L84" s="30">
        <f t="shared" si="53"/>
        <v>740.7359752959342</v>
      </c>
      <c r="M84" s="31">
        <f t="shared" si="54"/>
        <v>41.035075298494036</v>
      </c>
      <c r="N84" s="57">
        <f t="shared" si="55"/>
        <v>10.841499418360378</v>
      </c>
      <c r="P84" s="19"/>
      <c r="Q84" s="19"/>
    </row>
    <row r="85" spans="1:17" ht="12.75">
      <c r="A85" s="18" t="s">
        <v>38</v>
      </c>
      <c r="B85" s="24">
        <v>25</v>
      </c>
      <c r="C85" s="6">
        <v>9</v>
      </c>
      <c r="D85" s="29">
        <v>0.75</v>
      </c>
      <c r="E85" s="29">
        <v>0.064</v>
      </c>
      <c r="F85" s="24">
        <f t="shared" si="48"/>
        <v>99</v>
      </c>
      <c r="G85" s="29">
        <v>1.818</v>
      </c>
      <c r="H85" s="29">
        <f t="shared" si="49"/>
        <v>0.11635200000000001</v>
      </c>
      <c r="I85" s="29">
        <f t="shared" si="50"/>
        <v>0.1236471838469713</v>
      </c>
      <c r="J85" s="30">
        <f t="shared" si="51"/>
        <v>100</v>
      </c>
      <c r="K85" s="30">
        <f t="shared" si="52"/>
        <v>6470.02200220022</v>
      </c>
      <c r="L85" s="30">
        <f t="shared" si="53"/>
        <v>1230.3202372832966</v>
      </c>
      <c r="M85" s="31">
        <f t="shared" si="54"/>
        <v>69.11170576588468</v>
      </c>
      <c r="N85" s="57">
        <f t="shared" si="55"/>
        <v>18.259367441449054</v>
      </c>
      <c r="P85" s="19"/>
      <c r="Q85" s="19"/>
    </row>
    <row r="86" spans="1:17" ht="12.75">
      <c r="A86" s="18" t="s">
        <v>38</v>
      </c>
      <c r="B86" s="24">
        <v>25</v>
      </c>
      <c r="C86" s="6">
        <v>9</v>
      </c>
      <c r="D86" s="29">
        <v>0.875</v>
      </c>
      <c r="E86" s="29">
        <v>0.076</v>
      </c>
      <c r="F86" s="24">
        <f t="shared" si="48"/>
        <v>99</v>
      </c>
      <c r="G86" s="29">
        <v>1.818</v>
      </c>
      <c r="H86" s="29">
        <f t="shared" si="49"/>
        <v>0.138168</v>
      </c>
      <c r="I86" s="29">
        <f t="shared" si="50"/>
        <v>0.14590073917634636</v>
      </c>
      <c r="J86" s="30">
        <f t="shared" si="51"/>
        <v>100</v>
      </c>
      <c r="K86" s="30">
        <f t="shared" si="52"/>
        <v>5483.179896937062</v>
      </c>
      <c r="L86" s="30">
        <f t="shared" si="53"/>
        <v>1451.7486485208592</v>
      </c>
      <c r="M86" s="31">
        <f t="shared" si="54"/>
        <v>82.07015059698807</v>
      </c>
      <c r="N86" s="57">
        <f t="shared" si="55"/>
        <v>21.682998836720756</v>
      </c>
      <c r="P86" s="19"/>
      <c r="Q86" s="19"/>
    </row>
    <row r="87" spans="1:17" ht="12.75">
      <c r="A87" s="18" t="s">
        <v>38</v>
      </c>
      <c r="B87" s="24">
        <v>25</v>
      </c>
      <c r="C87" s="6">
        <v>9</v>
      </c>
      <c r="D87" s="29">
        <v>1</v>
      </c>
      <c r="E87" s="29">
        <v>0.089</v>
      </c>
      <c r="F87" s="24">
        <f t="shared" si="48"/>
        <v>99</v>
      </c>
      <c r="G87" s="29">
        <v>1.818</v>
      </c>
      <c r="H87" s="29">
        <f t="shared" si="49"/>
        <v>0.161802</v>
      </c>
      <c r="I87" s="29">
        <f t="shared" si="50"/>
        <v>0.1696927110644992</v>
      </c>
      <c r="J87" s="30">
        <f t="shared" si="51"/>
        <v>100</v>
      </c>
      <c r="K87" s="30">
        <f t="shared" si="52"/>
        <v>4714.404024672131</v>
      </c>
      <c r="L87" s="30">
        <f t="shared" si="53"/>
        <v>1688.4846872089472</v>
      </c>
      <c r="M87" s="31">
        <f t="shared" si="54"/>
        <v>96.10846583068337</v>
      </c>
      <c r="N87" s="57">
        <f t="shared" si="55"/>
        <v>25.39193284826509</v>
      </c>
      <c r="P87" s="19"/>
      <c r="Q87" s="19"/>
    </row>
    <row r="88" spans="1:17" ht="12.75">
      <c r="A88" s="18" t="s">
        <v>38</v>
      </c>
      <c r="B88" s="24">
        <v>25</v>
      </c>
      <c r="C88" s="6">
        <v>9</v>
      </c>
      <c r="D88" s="29">
        <v>1.5</v>
      </c>
      <c r="E88" s="29">
        <v>0.14</v>
      </c>
      <c r="F88" s="24">
        <f t="shared" si="48"/>
        <v>99</v>
      </c>
      <c r="G88" s="29">
        <v>1.818</v>
      </c>
      <c r="H88" s="29">
        <f t="shared" si="49"/>
        <v>0.25452</v>
      </c>
      <c r="I88" s="29">
        <f t="shared" si="50"/>
        <v>0.25997957099080693</v>
      </c>
      <c r="J88" s="30">
        <f t="shared" si="51"/>
        <v>100</v>
      </c>
      <c r="K88" s="30">
        <f t="shared" si="52"/>
        <v>3077.1648593430773</v>
      </c>
      <c r="L88" s="30">
        <f t="shared" si="53"/>
        <v>2586.8614028936013</v>
      </c>
      <c r="M88" s="31">
        <f t="shared" si="54"/>
        <v>151.18185636287274</v>
      </c>
      <c r="N88" s="57">
        <f t="shared" si="55"/>
        <v>39.94236627816981</v>
      </c>
      <c r="P88" s="19"/>
      <c r="Q88" s="19"/>
    </row>
    <row r="89" spans="1:17" ht="12.75">
      <c r="A89" s="18"/>
      <c r="B89" s="24"/>
      <c r="C89" s="6"/>
      <c r="D89" s="24"/>
      <c r="E89" s="29"/>
      <c r="F89" s="24"/>
      <c r="G89" s="29"/>
      <c r="H89" s="29"/>
      <c r="I89" s="29"/>
      <c r="J89" s="30"/>
      <c r="K89" s="30"/>
      <c r="L89" s="30"/>
      <c r="M89" s="31"/>
      <c r="N89" s="57"/>
      <c r="P89" s="19"/>
      <c r="Q89" s="19"/>
    </row>
    <row r="90" spans="1:17" ht="12.75">
      <c r="A90" s="18" t="s">
        <v>38</v>
      </c>
      <c r="B90" s="24">
        <v>50</v>
      </c>
      <c r="C90" s="6">
        <v>17</v>
      </c>
      <c r="D90" s="29">
        <v>0.25</v>
      </c>
      <c r="E90" s="29">
        <v>0.013</v>
      </c>
      <c r="F90" s="24">
        <f aca="true" t="shared" si="56" ref="F90:F96">C90*11</f>
        <v>187</v>
      </c>
      <c r="G90" s="29">
        <v>1.818</v>
      </c>
      <c r="H90" s="29">
        <f aca="true" t="shared" si="57" ref="H90:H96">E90*G90</f>
        <v>0.023634</v>
      </c>
      <c r="I90" s="29">
        <f aca="true" t="shared" si="58" ref="I90:I96">4*((E90*G90)/(2*(E90+G90)))</f>
        <v>0.025815401419989076</v>
      </c>
      <c r="J90" s="30">
        <f aca="true" t="shared" si="59" ref="J90:J96">+$J$13</f>
        <v>100</v>
      </c>
      <c r="K90" s="30">
        <f aca="true" t="shared" si="60" ref="K90:K96">8*J90/I90</f>
        <v>30989.25277143099</v>
      </c>
      <c r="L90" s="30">
        <f aca="true" t="shared" si="61" ref="L90:L96">I90*J90*1/0.01005</f>
        <v>256.8696658705381</v>
      </c>
      <c r="M90" s="31">
        <f aca="true" t="shared" si="62" ref="M90:M96">J90*F90*H90/16.667</f>
        <v>26.516817663646723</v>
      </c>
      <c r="N90" s="57">
        <f aca="true" t="shared" si="63" ref="N90:N96">M90/3.785</f>
        <v>7.005764244028196</v>
      </c>
      <c r="P90" s="19"/>
      <c r="Q90" s="19"/>
    </row>
    <row r="91" spans="1:17" ht="12.75">
      <c r="A91" s="18" t="s">
        <v>38</v>
      </c>
      <c r="B91" s="24">
        <v>50</v>
      </c>
      <c r="C91" s="6">
        <v>17</v>
      </c>
      <c r="D91" s="29">
        <v>0.375</v>
      </c>
      <c r="E91" s="29">
        <v>0.026</v>
      </c>
      <c r="F91" s="24">
        <f t="shared" si="56"/>
        <v>187</v>
      </c>
      <c r="G91" s="29">
        <v>1.818</v>
      </c>
      <c r="H91" s="29">
        <f t="shared" si="57"/>
        <v>0.047268</v>
      </c>
      <c r="I91" s="29">
        <f t="shared" si="58"/>
        <v>0.051266811279826456</v>
      </c>
      <c r="J91" s="30">
        <f t="shared" si="59"/>
        <v>100</v>
      </c>
      <c r="K91" s="30">
        <f t="shared" si="60"/>
        <v>15604.637386815608</v>
      </c>
      <c r="L91" s="30">
        <f t="shared" si="61"/>
        <v>510.1175251724025</v>
      </c>
      <c r="M91" s="31">
        <f t="shared" si="62"/>
        <v>53.033635327293446</v>
      </c>
      <c r="N91" s="57">
        <f t="shared" si="63"/>
        <v>14.011528488056392</v>
      </c>
      <c r="P91" s="19"/>
      <c r="Q91" s="19"/>
    </row>
    <row r="92" spans="1:17" ht="12.75">
      <c r="A92" s="18" t="s">
        <v>38</v>
      </c>
      <c r="B92" s="24">
        <v>50</v>
      </c>
      <c r="C92" s="6">
        <v>17</v>
      </c>
      <c r="D92" s="29">
        <v>0.5</v>
      </c>
      <c r="E92" s="29">
        <v>0.038</v>
      </c>
      <c r="F92" s="24">
        <f t="shared" si="56"/>
        <v>187</v>
      </c>
      <c r="G92" s="29">
        <v>1.818</v>
      </c>
      <c r="H92" s="29">
        <f t="shared" si="57"/>
        <v>0.069084</v>
      </c>
      <c r="I92" s="29">
        <f t="shared" si="58"/>
        <v>0.07444396551724139</v>
      </c>
      <c r="J92" s="30">
        <f t="shared" si="59"/>
        <v>100</v>
      </c>
      <c r="K92" s="30">
        <f t="shared" si="60"/>
        <v>10746.337791673903</v>
      </c>
      <c r="L92" s="30">
        <f t="shared" si="61"/>
        <v>740.7359752959342</v>
      </c>
      <c r="M92" s="31">
        <f t="shared" si="62"/>
        <v>77.51069778604428</v>
      </c>
      <c r="N92" s="57">
        <f t="shared" si="63"/>
        <v>20.47838779023627</v>
      </c>
      <c r="P92" s="19"/>
      <c r="Q92" s="19"/>
    </row>
    <row r="93" spans="1:17" ht="12.75">
      <c r="A93" s="18" t="s">
        <v>38</v>
      </c>
      <c r="B93" s="24">
        <v>50</v>
      </c>
      <c r="C93" s="6">
        <v>17</v>
      </c>
      <c r="D93" s="29">
        <v>0.75</v>
      </c>
      <c r="E93" s="29">
        <v>0.064</v>
      </c>
      <c r="F93" s="24">
        <f t="shared" si="56"/>
        <v>187</v>
      </c>
      <c r="G93" s="29">
        <v>1.818</v>
      </c>
      <c r="H93" s="29">
        <f t="shared" si="57"/>
        <v>0.11635200000000001</v>
      </c>
      <c r="I93" s="29">
        <f t="shared" si="58"/>
        <v>0.1236471838469713</v>
      </c>
      <c r="J93" s="30">
        <f t="shared" si="59"/>
        <v>100</v>
      </c>
      <c r="K93" s="30">
        <f t="shared" si="60"/>
        <v>6470.02200220022</v>
      </c>
      <c r="L93" s="30">
        <f t="shared" si="61"/>
        <v>1230.3202372832966</v>
      </c>
      <c r="M93" s="31">
        <f t="shared" si="62"/>
        <v>130.54433311333773</v>
      </c>
      <c r="N93" s="57">
        <f t="shared" si="63"/>
        <v>34.48991627829266</v>
      </c>
      <c r="P93" s="19"/>
      <c r="Q93" s="19"/>
    </row>
    <row r="94" spans="1:17" ht="12.75">
      <c r="A94" s="18" t="s">
        <v>38</v>
      </c>
      <c r="B94" s="24">
        <v>50</v>
      </c>
      <c r="C94" s="6">
        <v>17</v>
      </c>
      <c r="D94" s="29">
        <v>0.875</v>
      </c>
      <c r="E94" s="29">
        <v>0.076</v>
      </c>
      <c r="F94" s="24">
        <f t="shared" si="56"/>
        <v>187</v>
      </c>
      <c r="G94" s="29">
        <v>1.818</v>
      </c>
      <c r="H94" s="29">
        <f t="shared" si="57"/>
        <v>0.138168</v>
      </c>
      <c r="I94" s="29">
        <f t="shared" si="58"/>
        <v>0.14590073917634636</v>
      </c>
      <c r="J94" s="30">
        <f t="shared" si="59"/>
        <v>100</v>
      </c>
      <c r="K94" s="30">
        <f t="shared" si="60"/>
        <v>5483.179896937062</v>
      </c>
      <c r="L94" s="30">
        <f t="shared" si="61"/>
        <v>1451.7486485208592</v>
      </c>
      <c r="M94" s="31">
        <f t="shared" si="62"/>
        <v>155.02139557208855</v>
      </c>
      <c r="N94" s="57">
        <f t="shared" si="63"/>
        <v>40.95677558047254</v>
      </c>
      <c r="P94" s="19"/>
      <c r="Q94" s="19"/>
    </row>
    <row r="95" spans="1:17" ht="12.75">
      <c r="A95" s="18" t="s">
        <v>38</v>
      </c>
      <c r="B95" s="24">
        <v>50</v>
      </c>
      <c r="C95" s="6">
        <v>17</v>
      </c>
      <c r="D95" s="29">
        <v>1</v>
      </c>
      <c r="E95" s="29">
        <v>0.089</v>
      </c>
      <c r="F95" s="24">
        <f t="shared" si="56"/>
        <v>187</v>
      </c>
      <c r="G95" s="29">
        <v>1.818</v>
      </c>
      <c r="H95" s="29">
        <f t="shared" si="57"/>
        <v>0.161802</v>
      </c>
      <c r="I95" s="29">
        <f t="shared" si="58"/>
        <v>0.1696927110644992</v>
      </c>
      <c r="J95" s="30">
        <f t="shared" si="59"/>
        <v>100</v>
      </c>
      <c r="K95" s="30">
        <f t="shared" si="60"/>
        <v>4714.404024672131</v>
      </c>
      <c r="L95" s="30">
        <f t="shared" si="61"/>
        <v>1688.4846872089472</v>
      </c>
      <c r="M95" s="31">
        <f t="shared" si="62"/>
        <v>181.53821323573527</v>
      </c>
      <c r="N95" s="57">
        <f t="shared" si="63"/>
        <v>47.96253982450073</v>
      </c>
      <c r="P95" s="19"/>
      <c r="Q95" s="19"/>
    </row>
    <row r="96" spans="1:17" ht="12.75">
      <c r="A96" s="18" t="s">
        <v>38</v>
      </c>
      <c r="B96" s="24">
        <v>50</v>
      </c>
      <c r="C96" s="6">
        <v>17</v>
      </c>
      <c r="D96" s="29">
        <v>1.5</v>
      </c>
      <c r="E96" s="29">
        <v>0.14</v>
      </c>
      <c r="F96" s="24">
        <f t="shared" si="56"/>
        <v>187</v>
      </c>
      <c r="G96" s="29">
        <v>1.818</v>
      </c>
      <c r="H96" s="29">
        <f t="shared" si="57"/>
        <v>0.25452</v>
      </c>
      <c r="I96" s="29">
        <f t="shared" si="58"/>
        <v>0.25997957099080693</v>
      </c>
      <c r="J96" s="30">
        <f t="shared" si="59"/>
        <v>100</v>
      </c>
      <c r="K96" s="30">
        <f t="shared" si="60"/>
        <v>3077.1648593430773</v>
      </c>
      <c r="L96" s="30">
        <f t="shared" si="61"/>
        <v>2586.8614028936013</v>
      </c>
      <c r="M96" s="31">
        <f t="shared" si="62"/>
        <v>285.5657286854263</v>
      </c>
      <c r="N96" s="57">
        <f t="shared" si="63"/>
        <v>75.44669185876519</v>
      </c>
      <c r="P96" s="19"/>
      <c r="Q96" s="19"/>
    </row>
    <row r="97" spans="1:17" ht="12.75">
      <c r="A97" s="18"/>
      <c r="B97" s="24"/>
      <c r="C97" s="6"/>
      <c r="D97" s="24"/>
      <c r="E97" s="29"/>
      <c r="F97" s="24"/>
      <c r="G97" s="29"/>
      <c r="H97" s="29"/>
      <c r="I97" s="29"/>
      <c r="J97" s="30"/>
      <c r="K97" s="30"/>
      <c r="L97" s="30"/>
      <c r="M97" s="31"/>
      <c r="N97" s="57"/>
      <c r="P97" s="19"/>
      <c r="Q97" s="19"/>
    </row>
    <row r="98" spans="1:17" ht="12.75">
      <c r="A98" s="18" t="s">
        <v>38</v>
      </c>
      <c r="B98" s="24">
        <v>100</v>
      </c>
      <c r="C98" s="6">
        <v>34</v>
      </c>
      <c r="D98" s="29">
        <v>0.25</v>
      </c>
      <c r="E98" s="29">
        <v>0.013</v>
      </c>
      <c r="F98" s="24">
        <f aca="true" t="shared" si="64" ref="F98:F104">C98*11</f>
        <v>374</v>
      </c>
      <c r="G98" s="29">
        <v>1.818</v>
      </c>
      <c r="H98" s="29">
        <f aca="true" t="shared" si="65" ref="H98:H104">E98*G98</f>
        <v>0.023634</v>
      </c>
      <c r="I98" s="29">
        <f aca="true" t="shared" si="66" ref="I98:I104">4*((E98*G98)/(2*(E98+G98)))</f>
        <v>0.025815401419989076</v>
      </c>
      <c r="J98" s="30">
        <f aca="true" t="shared" si="67" ref="J98:J104">+$J$13</f>
        <v>100</v>
      </c>
      <c r="K98" s="30">
        <f aca="true" t="shared" si="68" ref="K98:K104">8*J98/I98</f>
        <v>30989.25277143099</v>
      </c>
      <c r="L98" s="30">
        <f aca="true" t="shared" si="69" ref="L98:L104">I98*J98*1/0.01005</f>
        <v>256.8696658705381</v>
      </c>
      <c r="M98" s="31">
        <f aca="true" t="shared" si="70" ref="M98:M104">J98*F98*H98/16.667</f>
        <v>53.033635327293446</v>
      </c>
      <c r="N98" s="57">
        <f aca="true" t="shared" si="71" ref="N98:N104">M98/3.785</f>
        <v>14.011528488056392</v>
      </c>
      <c r="P98" s="19"/>
      <c r="Q98" s="19"/>
    </row>
    <row r="99" spans="1:17" ht="12.75">
      <c r="A99" s="18" t="s">
        <v>38</v>
      </c>
      <c r="B99" s="24">
        <v>100</v>
      </c>
      <c r="C99" s="6">
        <v>34</v>
      </c>
      <c r="D99" s="29">
        <v>0.375</v>
      </c>
      <c r="E99" s="29">
        <v>0.026</v>
      </c>
      <c r="F99" s="24">
        <f t="shared" si="64"/>
        <v>374</v>
      </c>
      <c r="G99" s="29">
        <v>1.818</v>
      </c>
      <c r="H99" s="29">
        <f t="shared" si="65"/>
        <v>0.047268</v>
      </c>
      <c r="I99" s="29">
        <f t="shared" si="66"/>
        <v>0.051266811279826456</v>
      </c>
      <c r="J99" s="30">
        <f t="shared" si="67"/>
        <v>100</v>
      </c>
      <c r="K99" s="30">
        <f t="shared" si="68"/>
        <v>15604.637386815608</v>
      </c>
      <c r="L99" s="30">
        <f t="shared" si="69"/>
        <v>510.1175251724025</v>
      </c>
      <c r="M99" s="31">
        <f t="shared" si="70"/>
        <v>106.06727065458689</v>
      </c>
      <c r="N99" s="57">
        <f t="shared" si="71"/>
        <v>28.023056976112784</v>
      </c>
      <c r="P99" s="19"/>
      <c r="Q99" s="19"/>
    </row>
    <row r="100" spans="1:17" ht="12.75">
      <c r="A100" s="18" t="s">
        <v>38</v>
      </c>
      <c r="B100" s="24">
        <v>100</v>
      </c>
      <c r="C100" s="6">
        <v>34</v>
      </c>
      <c r="D100" s="29">
        <v>0.5</v>
      </c>
      <c r="E100" s="29">
        <v>0.038</v>
      </c>
      <c r="F100" s="24">
        <f t="shared" si="64"/>
        <v>374</v>
      </c>
      <c r="G100" s="29">
        <v>1.818</v>
      </c>
      <c r="H100" s="29">
        <f t="shared" si="65"/>
        <v>0.069084</v>
      </c>
      <c r="I100" s="29">
        <f t="shared" si="66"/>
        <v>0.07444396551724139</v>
      </c>
      <c r="J100" s="30">
        <f t="shared" si="67"/>
        <v>100</v>
      </c>
      <c r="K100" s="30">
        <f t="shared" si="68"/>
        <v>10746.337791673903</v>
      </c>
      <c r="L100" s="30">
        <f t="shared" si="69"/>
        <v>740.7359752959342</v>
      </c>
      <c r="M100" s="31">
        <f t="shared" si="70"/>
        <v>155.02139557208855</v>
      </c>
      <c r="N100" s="57">
        <f t="shared" si="71"/>
        <v>40.95677558047254</v>
      </c>
      <c r="P100" s="19"/>
      <c r="Q100" s="19"/>
    </row>
    <row r="101" spans="1:17" ht="12.75">
      <c r="A101" s="18" t="s">
        <v>38</v>
      </c>
      <c r="B101" s="24">
        <v>100</v>
      </c>
      <c r="C101" s="6">
        <v>34</v>
      </c>
      <c r="D101" s="29">
        <v>0.75</v>
      </c>
      <c r="E101" s="29">
        <v>0.064</v>
      </c>
      <c r="F101" s="24">
        <f t="shared" si="64"/>
        <v>374</v>
      </c>
      <c r="G101" s="29">
        <v>1.818</v>
      </c>
      <c r="H101" s="29">
        <f t="shared" si="65"/>
        <v>0.11635200000000001</v>
      </c>
      <c r="I101" s="29">
        <f t="shared" si="66"/>
        <v>0.1236471838469713</v>
      </c>
      <c r="J101" s="30">
        <f t="shared" si="67"/>
        <v>100</v>
      </c>
      <c r="K101" s="30">
        <f t="shared" si="68"/>
        <v>6470.02200220022</v>
      </c>
      <c r="L101" s="30">
        <f t="shared" si="69"/>
        <v>1230.3202372832966</v>
      </c>
      <c r="M101" s="31">
        <f t="shared" si="70"/>
        <v>261.08866622667546</v>
      </c>
      <c r="N101" s="57">
        <f t="shared" si="71"/>
        <v>68.97983255658532</v>
      </c>
      <c r="P101" s="19"/>
      <c r="Q101" s="19"/>
    </row>
    <row r="102" spans="1:17" ht="12.75">
      <c r="A102" s="18" t="s">
        <v>38</v>
      </c>
      <c r="B102" s="24">
        <v>100</v>
      </c>
      <c r="C102" s="6">
        <v>34</v>
      </c>
      <c r="D102" s="29">
        <v>0.875</v>
      </c>
      <c r="E102" s="29">
        <v>0.076</v>
      </c>
      <c r="F102" s="24">
        <f t="shared" si="64"/>
        <v>374</v>
      </c>
      <c r="G102" s="29">
        <v>1.818</v>
      </c>
      <c r="H102" s="29">
        <f t="shared" si="65"/>
        <v>0.138168</v>
      </c>
      <c r="I102" s="29">
        <f t="shared" si="66"/>
        <v>0.14590073917634636</v>
      </c>
      <c r="J102" s="30">
        <f t="shared" si="67"/>
        <v>100</v>
      </c>
      <c r="K102" s="30">
        <f t="shared" si="68"/>
        <v>5483.179896937062</v>
      </c>
      <c r="L102" s="30">
        <f t="shared" si="69"/>
        <v>1451.7486485208592</v>
      </c>
      <c r="M102" s="31">
        <f t="shared" si="70"/>
        <v>310.0427911441771</v>
      </c>
      <c r="N102" s="57">
        <f t="shared" si="71"/>
        <v>81.91355116094508</v>
      </c>
      <c r="P102" s="19"/>
      <c r="Q102" s="19"/>
    </row>
    <row r="103" spans="1:17" ht="12.75">
      <c r="A103" s="18" t="s">
        <v>38</v>
      </c>
      <c r="B103" s="24">
        <v>100</v>
      </c>
      <c r="C103" s="6">
        <v>34</v>
      </c>
      <c r="D103" s="29">
        <v>1</v>
      </c>
      <c r="E103" s="29">
        <v>0.089</v>
      </c>
      <c r="F103" s="24">
        <f t="shared" si="64"/>
        <v>374</v>
      </c>
      <c r="G103" s="29">
        <v>1.818</v>
      </c>
      <c r="H103" s="29">
        <f t="shared" si="65"/>
        <v>0.161802</v>
      </c>
      <c r="I103" s="29">
        <f t="shared" si="66"/>
        <v>0.1696927110644992</v>
      </c>
      <c r="J103" s="30">
        <f t="shared" si="67"/>
        <v>100</v>
      </c>
      <c r="K103" s="30">
        <f t="shared" si="68"/>
        <v>4714.404024672131</v>
      </c>
      <c r="L103" s="30">
        <f t="shared" si="69"/>
        <v>1688.4846872089472</v>
      </c>
      <c r="M103" s="31">
        <f t="shared" si="70"/>
        <v>363.07642647147054</v>
      </c>
      <c r="N103" s="57">
        <f t="shared" si="71"/>
        <v>95.92507964900146</v>
      </c>
      <c r="P103" s="19"/>
      <c r="Q103" s="19"/>
    </row>
    <row r="104" spans="1:17" ht="12.75">
      <c r="A104" s="18" t="s">
        <v>38</v>
      </c>
      <c r="B104" s="24">
        <v>100</v>
      </c>
      <c r="C104" s="6">
        <v>34</v>
      </c>
      <c r="D104" s="29">
        <v>1.5</v>
      </c>
      <c r="E104" s="29">
        <v>0.14</v>
      </c>
      <c r="F104" s="24">
        <f t="shared" si="64"/>
        <v>374</v>
      </c>
      <c r="G104" s="29">
        <v>1.818</v>
      </c>
      <c r="H104" s="29">
        <f t="shared" si="65"/>
        <v>0.25452</v>
      </c>
      <c r="I104" s="29">
        <f t="shared" si="66"/>
        <v>0.25997957099080693</v>
      </c>
      <c r="J104" s="30">
        <f t="shared" si="67"/>
        <v>100</v>
      </c>
      <c r="K104" s="30">
        <f t="shared" si="68"/>
        <v>3077.1648593430773</v>
      </c>
      <c r="L104" s="30">
        <f t="shared" si="69"/>
        <v>2586.8614028936013</v>
      </c>
      <c r="M104" s="31">
        <f t="shared" si="70"/>
        <v>571.1314573708526</v>
      </c>
      <c r="N104" s="57">
        <f t="shared" si="71"/>
        <v>150.89338371753038</v>
      </c>
      <c r="P104" s="19"/>
      <c r="Q104" s="19"/>
    </row>
    <row r="105" spans="1:17" ht="13.5" thickBot="1">
      <c r="A105" s="34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2"/>
      <c r="P105" s="19"/>
      <c r="Q105" s="19"/>
    </row>
    <row r="106" spans="16:17" ht="12.75">
      <c r="P106" s="19"/>
      <c r="Q106" s="19"/>
    </row>
    <row r="107" spans="16:17" ht="12.75">
      <c r="P107" s="19"/>
      <c r="Q107" s="19"/>
    </row>
    <row r="108" spans="16:17" ht="12.75">
      <c r="P108" s="19"/>
      <c r="Q108" s="19"/>
    </row>
    <row r="109" spans="16:17" ht="12.75">
      <c r="P109" s="19"/>
      <c r="Q109" s="19"/>
    </row>
    <row r="110" spans="16:17" ht="12.75">
      <c r="P110" s="19"/>
      <c r="Q110" s="19"/>
    </row>
    <row r="111" spans="16:17" ht="12.75">
      <c r="P111" s="19"/>
      <c r="Q111" s="19"/>
    </row>
    <row r="112" spans="16:17" ht="12.75">
      <c r="P112" s="19"/>
      <c r="Q112" s="19"/>
    </row>
    <row r="113" spans="16:17" ht="12.75">
      <c r="P113" s="19"/>
      <c r="Q113" s="19"/>
    </row>
    <row r="114" spans="16:17" ht="12.75">
      <c r="P114" s="19"/>
      <c r="Q114" s="19"/>
    </row>
    <row r="115" spans="16:17" ht="12.75">
      <c r="P115" s="19"/>
      <c r="Q115" s="19"/>
    </row>
    <row r="116" spans="16:17" ht="12.75">
      <c r="P116" s="19"/>
      <c r="Q116" s="19"/>
    </row>
    <row r="117" spans="16:17" ht="12.75">
      <c r="P117" s="19"/>
      <c r="Q117" s="19"/>
    </row>
    <row r="118" spans="16:17" ht="12.75">
      <c r="P118" s="19"/>
      <c r="Q118" s="19"/>
    </row>
    <row r="119" spans="16:17" ht="12.75">
      <c r="P119" s="19"/>
      <c r="Q119" s="19"/>
    </row>
    <row r="120" spans="16:17" ht="12.75">
      <c r="P120" s="19"/>
      <c r="Q120" s="19"/>
    </row>
  </sheetData>
  <sheetProtection password="83AF" sheet="1" objects="1" scenarios="1"/>
  <protectedRanges>
    <protectedRange sqref="J13" name="Range1"/>
  </protectedRanges>
  <printOptions/>
  <pageMargins left="0.75" right="0.75" top="1" bottom="0.64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5"/>
  <sheetViews>
    <sheetView tabSelected="1" workbookViewId="0" topLeftCell="A1">
      <selection activeCell="A106" sqref="A106:IV474"/>
    </sheetView>
  </sheetViews>
  <sheetFormatPr defaultColWidth="9.140625" defaultRowHeight="12.75"/>
  <cols>
    <col min="1" max="1" width="20.00390625" style="0" customWidth="1"/>
    <col min="2" max="2" width="13.7109375" style="0" customWidth="1"/>
    <col min="3" max="3" width="0" style="19" hidden="1" customWidth="1"/>
    <col min="5" max="9" width="0" style="0" hidden="1" customWidth="1"/>
    <col min="10" max="10" width="9.7109375" style="0" customWidth="1"/>
    <col min="11" max="11" width="10.57421875" style="0" customWidth="1"/>
    <col min="12" max="13" width="0" style="0" hidden="1" customWidth="1"/>
    <col min="14" max="14" width="14.00390625" style="0" customWidth="1"/>
    <col min="15" max="15" width="13.8515625" style="1" customWidth="1"/>
  </cols>
  <sheetData>
    <row r="1" spans="1:17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63"/>
      <c r="O1" s="56"/>
      <c r="P1" s="39"/>
      <c r="Q1" s="19"/>
    </row>
    <row r="2" spans="1:17" ht="12.75">
      <c r="A2" s="18"/>
      <c r="B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40"/>
      <c r="O2" s="57"/>
      <c r="P2" s="19"/>
      <c r="Q2" s="19"/>
    </row>
    <row r="3" spans="1:17" ht="12.75">
      <c r="A3" s="18"/>
      <c r="B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40"/>
      <c r="O3" s="57"/>
      <c r="P3" s="19"/>
      <c r="Q3" s="19"/>
    </row>
    <row r="4" spans="1:17" ht="12.75">
      <c r="A4" s="18"/>
      <c r="B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40"/>
      <c r="O4" s="57"/>
      <c r="P4" s="19"/>
      <c r="Q4" s="19"/>
    </row>
    <row r="5" spans="1:17" ht="12.75">
      <c r="A5" s="18"/>
      <c r="B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40"/>
      <c r="O5" s="57"/>
      <c r="P5" s="19"/>
      <c r="Q5" s="19"/>
    </row>
    <row r="6" spans="1:17" ht="12.75">
      <c r="A6" s="18"/>
      <c r="B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40"/>
      <c r="O6" s="57"/>
      <c r="P6" s="19"/>
      <c r="Q6" s="19"/>
    </row>
    <row r="7" spans="1:17" ht="12.75">
      <c r="A7" s="18"/>
      <c r="B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40"/>
      <c r="O7" s="57"/>
      <c r="P7" s="19"/>
      <c r="Q7" s="19"/>
    </row>
    <row r="8" spans="1:17" ht="12.75">
      <c r="A8" s="18"/>
      <c r="B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40"/>
      <c r="O8" s="57"/>
      <c r="P8" s="19"/>
      <c r="Q8" s="19"/>
    </row>
    <row r="9" spans="1:17" ht="12.75">
      <c r="A9" s="18"/>
      <c r="B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40"/>
      <c r="O9" s="57"/>
      <c r="P9" s="19"/>
      <c r="Q9" s="19"/>
    </row>
    <row r="10" spans="1:17" ht="12.75">
      <c r="A10" s="18"/>
      <c r="B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40"/>
      <c r="O10" s="57"/>
      <c r="P10" s="19"/>
      <c r="Q10" s="19"/>
    </row>
    <row r="11" spans="1:17" ht="12.75">
      <c r="A11" s="18"/>
      <c r="B11" s="21" t="s">
        <v>41</v>
      </c>
      <c r="D11" s="19"/>
      <c r="E11" s="21"/>
      <c r="F11" s="21"/>
      <c r="G11" s="21"/>
      <c r="H11" s="21"/>
      <c r="I11" s="21"/>
      <c r="J11" s="21"/>
      <c r="K11" s="21"/>
      <c r="L11" s="21"/>
      <c r="M11" s="21"/>
      <c r="N11" s="41"/>
      <c r="O11" s="57"/>
      <c r="P11" s="19"/>
      <c r="Q11" s="19"/>
    </row>
    <row r="12" spans="1:17" ht="12.75">
      <c r="A12" s="18"/>
      <c r="B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40"/>
      <c r="O12" s="57"/>
      <c r="P12" s="19"/>
      <c r="Q12" s="19"/>
    </row>
    <row r="13" spans="1:17" ht="12.75">
      <c r="A13" s="23" t="s">
        <v>45</v>
      </c>
      <c r="B13" s="19"/>
      <c r="D13" s="19"/>
      <c r="E13" s="19" t="s">
        <v>46</v>
      </c>
      <c r="F13" s="19"/>
      <c r="G13" s="19"/>
      <c r="H13" s="19"/>
      <c r="I13" s="19"/>
      <c r="J13" s="38">
        <v>300</v>
      </c>
      <c r="K13" s="19" t="s">
        <v>46</v>
      </c>
      <c r="L13" s="19"/>
      <c r="M13" s="19"/>
      <c r="N13" s="40"/>
      <c r="O13" s="57"/>
      <c r="P13" s="19"/>
      <c r="Q13" s="19"/>
    </row>
    <row r="14" spans="1:17" ht="12.75">
      <c r="A14" s="18"/>
      <c r="B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40"/>
      <c r="O14" s="57"/>
      <c r="P14" s="19"/>
      <c r="Q14" s="19"/>
    </row>
    <row r="15" spans="1:17" ht="12.75">
      <c r="A15" s="18"/>
      <c r="B15" s="19" t="s">
        <v>47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40"/>
      <c r="O15" s="57"/>
      <c r="P15" s="19"/>
      <c r="Q15" s="19"/>
    </row>
    <row r="16" spans="1:17" ht="12.75">
      <c r="A16" s="18"/>
      <c r="B16" s="19" t="s">
        <v>48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40"/>
      <c r="O16" s="57"/>
      <c r="P16" s="19"/>
      <c r="Q16" s="19"/>
    </row>
    <row r="17" spans="1:17" ht="12.75">
      <c r="A17" s="18"/>
      <c r="B17" s="24"/>
      <c r="D17" s="24"/>
      <c r="E17" s="24"/>
      <c r="F17" s="19"/>
      <c r="G17" s="24"/>
      <c r="H17" s="24"/>
      <c r="I17" s="24"/>
      <c r="J17" s="24"/>
      <c r="K17" s="25" t="s">
        <v>36</v>
      </c>
      <c r="L17" s="24"/>
      <c r="M17" s="19"/>
      <c r="N17" s="40"/>
      <c r="O17" s="57"/>
      <c r="P17" s="19"/>
      <c r="Q17" s="19"/>
    </row>
    <row r="18" spans="1:17" ht="12.75">
      <c r="A18" s="1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4"/>
      <c r="O18" s="59"/>
      <c r="P18" s="19"/>
      <c r="Q18" s="19"/>
    </row>
    <row r="19" spans="1:17" ht="12.75">
      <c r="A19" s="18"/>
      <c r="B19" s="19"/>
      <c r="C19" s="25" t="s">
        <v>36</v>
      </c>
      <c r="D19" s="24"/>
      <c r="E19" s="24"/>
      <c r="F19" s="19"/>
      <c r="G19" s="24"/>
      <c r="H19" s="24"/>
      <c r="I19" s="24"/>
      <c r="J19" s="24"/>
      <c r="K19" s="24"/>
      <c r="L19" s="24"/>
      <c r="M19" s="24"/>
      <c r="N19" s="25" t="s">
        <v>42</v>
      </c>
      <c r="O19" s="57"/>
      <c r="P19" s="19"/>
      <c r="Q19" s="19"/>
    </row>
    <row r="20" spans="1:17" ht="12.75">
      <c r="A20" s="18"/>
      <c r="B20" s="42"/>
      <c r="C20" s="42"/>
      <c r="D20" s="43" t="s">
        <v>36</v>
      </c>
      <c r="E20" s="8" t="s">
        <v>0</v>
      </c>
      <c r="F20" s="8" t="s">
        <v>1</v>
      </c>
      <c r="G20" s="8" t="s">
        <v>2</v>
      </c>
      <c r="H20" s="8" t="s">
        <v>3</v>
      </c>
      <c r="I20" s="8" t="s">
        <v>3</v>
      </c>
      <c r="J20" s="8" t="s">
        <v>2</v>
      </c>
      <c r="K20" s="8" t="s">
        <v>36</v>
      </c>
      <c r="L20" s="8" t="s">
        <v>4</v>
      </c>
      <c r="M20" s="8"/>
      <c r="N20" s="8" t="s">
        <v>5</v>
      </c>
      <c r="O20" s="26" t="s">
        <v>5</v>
      </c>
      <c r="P20" s="19"/>
      <c r="Q20" s="19"/>
    </row>
    <row r="21" spans="1:17" ht="12.75">
      <c r="A21" s="18"/>
      <c r="B21" s="42" t="s">
        <v>43</v>
      </c>
      <c r="C21" s="42" t="s">
        <v>6</v>
      </c>
      <c r="D21" s="43" t="s">
        <v>7</v>
      </c>
      <c r="E21" s="8" t="s">
        <v>7</v>
      </c>
      <c r="F21" s="8" t="s">
        <v>6</v>
      </c>
      <c r="G21" s="8" t="s">
        <v>8</v>
      </c>
      <c r="H21" s="8" t="s">
        <v>9</v>
      </c>
      <c r="I21" s="8" t="s">
        <v>10</v>
      </c>
      <c r="J21" s="8" t="s">
        <v>7</v>
      </c>
      <c r="K21" s="8" t="s">
        <v>36</v>
      </c>
      <c r="L21" s="8" t="s">
        <v>11</v>
      </c>
      <c r="M21" s="8" t="s">
        <v>12</v>
      </c>
      <c r="N21" s="8" t="s">
        <v>13</v>
      </c>
      <c r="O21" s="26" t="s">
        <v>13</v>
      </c>
      <c r="P21" s="19"/>
      <c r="Q21" s="19"/>
    </row>
    <row r="22" spans="1:17" ht="12.75">
      <c r="A22" s="18"/>
      <c r="B22" s="42" t="s">
        <v>16</v>
      </c>
      <c r="C22" s="42" t="s">
        <v>8</v>
      </c>
      <c r="D22" s="43" t="s">
        <v>40</v>
      </c>
      <c r="E22" s="8" t="s">
        <v>14</v>
      </c>
      <c r="F22" s="8" t="s">
        <v>8</v>
      </c>
      <c r="G22" s="8" t="s">
        <v>15</v>
      </c>
      <c r="H22" s="8" t="s">
        <v>16</v>
      </c>
      <c r="I22" s="8" t="s">
        <v>17</v>
      </c>
      <c r="J22" s="8" t="s">
        <v>18</v>
      </c>
      <c r="K22" s="8" t="s">
        <v>19</v>
      </c>
      <c r="L22" s="8" t="s">
        <v>20</v>
      </c>
      <c r="M22" s="8" t="s">
        <v>16</v>
      </c>
      <c r="N22" s="8" t="s">
        <v>21</v>
      </c>
      <c r="O22" s="26" t="s">
        <v>21</v>
      </c>
      <c r="P22" s="19"/>
      <c r="Q22" s="19"/>
    </row>
    <row r="23" spans="1:17" ht="12.75">
      <c r="A23" s="18"/>
      <c r="B23" s="44" t="s">
        <v>44</v>
      </c>
      <c r="C23" s="44" t="s">
        <v>31</v>
      </c>
      <c r="D23" s="45" t="s">
        <v>22</v>
      </c>
      <c r="E23" s="11" t="s">
        <v>23</v>
      </c>
      <c r="F23" s="11" t="s">
        <v>24</v>
      </c>
      <c r="G23" s="11" t="s">
        <v>23</v>
      </c>
      <c r="H23" s="11" t="s">
        <v>25</v>
      </c>
      <c r="I23" s="11" t="s">
        <v>23</v>
      </c>
      <c r="J23" s="11" t="s">
        <v>26</v>
      </c>
      <c r="K23" s="11" t="s">
        <v>27</v>
      </c>
      <c r="L23" s="11" t="s">
        <v>28</v>
      </c>
      <c r="M23" s="11" t="s">
        <v>29</v>
      </c>
      <c r="N23" s="11" t="s">
        <v>30</v>
      </c>
      <c r="O23" s="27" t="s">
        <v>32</v>
      </c>
      <c r="P23" s="19"/>
      <c r="Q23" s="19"/>
    </row>
    <row r="24" spans="1:17" ht="15.75">
      <c r="A24" s="18" t="s">
        <v>49</v>
      </c>
      <c r="B24" s="24">
        <v>1</v>
      </c>
      <c r="C24" s="24">
        <v>6</v>
      </c>
      <c r="D24" s="29">
        <v>0.25</v>
      </c>
      <c r="E24" s="29">
        <v>0.013</v>
      </c>
      <c r="F24" s="24">
        <f aca="true" t="shared" si="0" ref="F24:F30">C24*3</f>
        <v>18</v>
      </c>
      <c r="G24" s="29">
        <v>1.77</v>
      </c>
      <c r="H24" s="29">
        <f aca="true" t="shared" si="1" ref="H24:H30">E24*G24</f>
        <v>0.02301</v>
      </c>
      <c r="I24" s="29">
        <f aca="true" t="shared" si="2" ref="I24:I30">4*((E24*G24)/(2*(E24+G24)))</f>
        <v>0.02581043185642176</v>
      </c>
      <c r="J24" s="30">
        <f aca="true" t="shared" si="3" ref="J24:J30">N24*16.667/(F24*H24)</f>
        <v>12072.287411270463</v>
      </c>
      <c r="K24" s="30">
        <f aca="true" t="shared" si="4" ref="K24:K30">8*J24/I24</f>
        <v>3741831.978147803</v>
      </c>
      <c r="L24" s="30">
        <f aca="true" t="shared" si="5" ref="L24:L30">I24*J24*1/0.01005</f>
        <v>31004.07478405319</v>
      </c>
      <c r="M24" s="24">
        <v>1</v>
      </c>
      <c r="N24" s="31">
        <f aca="true" t="shared" si="6" ref="N24:N30">+$J$13</f>
        <v>300</v>
      </c>
      <c r="O24" s="57">
        <f aca="true" t="shared" si="7" ref="O24:O30">N24/3.785</f>
        <v>79.26023778071334</v>
      </c>
      <c r="P24" s="19"/>
      <c r="Q24" s="19"/>
    </row>
    <row r="25" spans="1:17" ht="12.75">
      <c r="A25" s="18" t="s">
        <v>35</v>
      </c>
      <c r="B25" s="24">
        <v>1</v>
      </c>
      <c r="C25" s="24">
        <v>6</v>
      </c>
      <c r="D25" s="29">
        <v>0.375</v>
      </c>
      <c r="E25" s="29">
        <v>0.026</v>
      </c>
      <c r="F25" s="24">
        <f t="shared" si="0"/>
        <v>18</v>
      </c>
      <c r="G25" s="29">
        <v>1.77</v>
      </c>
      <c r="H25" s="29">
        <f t="shared" si="1"/>
        <v>0.04602</v>
      </c>
      <c r="I25" s="29">
        <f t="shared" si="2"/>
        <v>0.05124721603563474</v>
      </c>
      <c r="J25" s="30">
        <f t="shared" si="3"/>
        <v>6036.1437056352315</v>
      </c>
      <c r="K25" s="30">
        <f t="shared" si="4"/>
        <v>942278.4958992504</v>
      </c>
      <c r="L25" s="30">
        <f t="shared" si="5"/>
        <v>30779.65776167418</v>
      </c>
      <c r="M25" s="24">
        <v>1</v>
      </c>
      <c r="N25" s="31">
        <f t="shared" si="6"/>
        <v>300</v>
      </c>
      <c r="O25" s="57">
        <f t="shared" si="7"/>
        <v>79.26023778071334</v>
      </c>
      <c r="P25" s="19"/>
      <c r="Q25" s="19"/>
    </row>
    <row r="26" spans="1:17" ht="12.75">
      <c r="A26" s="18" t="s">
        <v>35</v>
      </c>
      <c r="B26" s="24">
        <v>1</v>
      </c>
      <c r="C26" s="24">
        <v>6</v>
      </c>
      <c r="D26" s="29">
        <v>0.5</v>
      </c>
      <c r="E26" s="29">
        <v>0.038</v>
      </c>
      <c r="F26" s="24">
        <f t="shared" si="0"/>
        <v>18</v>
      </c>
      <c r="G26" s="29">
        <v>1.77</v>
      </c>
      <c r="H26" s="29">
        <f t="shared" si="1"/>
        <v>0.06726</v>
      </c>
      <c r="I26" s="29">
        <f t="shared" si="2"/>
        <v>0.07440265486725664</v>
      </c>
      <c r="J26" s="30">
        <f t="shared" si="3"/>
        <v>4129.9930617504215</v>
      </c>
      <c r="K26" s="30">
        <f t="shared" si="4"/>
        <v>444069.42941687553</v>
      </c>
      <c r="L26" s="30">
        <f t="shared" si="5"/>
        <v>30575.36799776927</v>
      </c>
      <c r="M26" s="24">
        <v>1</v>
      </c>
      <c r="N26" s="31">
        <f t="shared" si="6"/>
        <v>300</v>
      </c>
      <c r="O26" s="57">
        <f t="shared" si="7"/>
        <v>79.26023778071334</v>
      </c>
      <c r="P26" s="19"/>
      <c r="Q26" s="19"/>
    </row>
    <row r="27" spans="1:17" ht="12.75">
      <c r="A27" s="18" t="s">
        <v>35</v>
      </c>
      <c r="B27" s="24">
        <v>1</v>
      </c>
      <c r="C27" s="24">
        <v>6</v>
      </c>
      <c r="D27" s="29">
        <v>0.75</v>
      </c>
      <c r="E27" s="29">
        <v>0.064</v>
      </c>
      <c r="F27" s="24">
        <f t="shared" si="0"/>
        <v>18</v>
      </c>
      <c r="G27" s="29">
        <v>1.77</v>
      </c>
      <c r="H27" s="29">
        <f t="shared" si="1"/>
        <v>0.11328</v>
      </c>
      <c r="I27" s="29">
        <f t="shared" si="2"/>
        <v>0.12353326063249727</v>
      </c>
      <c r="J27" s="30">
        <f t="shared" si="3"/>
        <v>2452.183380414313</v>
      </c>
      <c r="K27" s="30">
        <f t="shared" si="4"/>
        <v>158803.11863276307</v>
      </c>
      <c r="L27" s="30">
        <f t="shared" si="5"/>
        <v>30141.911308596966</v>
      </c>
      <c r="M27" s="24">
        <v>1</v>
      </c>
      <c r="N27" s="31">
        <f t="shared" si="6"/>
        <v>300</v>
      </c>
      <c r="O27" s="57">
        <f t="shared" si="7"/>
        <v>79.26023778071334</v>
      </c>
      <c r="P27" s="19"/>
      <c r="Q27" s="19"/>
    </row>
    <row r="28" spans="1:17" ht="12.75">
      <c r="A28" s="18" t="s">
        <v>35</v>
      </c>
      <c r="B28" s="24">
        <v>1</v>
      </c>
      <c r="C28" s="24">
        <v>6</v>
      </c>
      <c r="D28" s="29">
        <v>0.875</v>
      </c>
      <c r="E28" s="29">
        <v>0.076</v>
      </c>
      <c r="F28" s="24">
        <f t="shared" si="0"/>
        <v>18</v>
      </c>
      <c r="G28" s="29">
        <v>1.77</v>
      </c>
      <c r="H28" s="29">
        <f t="shared" si="1"/>
        <v>0.13452</v>
      </c>
      <c r="I28" s="29">
        <f t="shared" si="2"/>
        <v>0.14574214517876488</v>
      </c>
      <c r="J28" s="30">
        <f t="shared" si="3"/>
        <v>2064.9965308752107</v>
      </c>
      <c r="K28" s="30">
        <f t="shared" si="4"/>
        <v>113350.6867676372</v>
      </c>
      <c r="L28" s="30">
        <f t="shared" si="5"/>
        <v>29945.972556861772</v>
      </c>
      <c r="M28" s="24">
        <v>1</v>
      </c>
      <c r="N28" s="31">
        <f t="shared" si="6"/>
        <v>300</v>
      </c>
      <c r="O28" s="57">
        <f t="shared" si="7"/>
        <v>79.26023778071334</v>
      </c>
      <c r="P28" s="19"/>
      <c r="Q28" s="19"/>
    </row>
    <row r="29" spans="1:17" ht="12.75">
      <c r="A29" s="18" t="s">
        <v>35</v>
      </c>
      <c r="B29" s="24">
        <v>1</v>
      </c>
      <c r="C29" s="24">
        <v>6</v>
      </c>
      <c r="D29" s="29">
        <v>1</v>
      </c>
      <c r="E29" s="29">
        <v>0.089</v>
      </c>
      <c r="F29" s="24">
        <f t="shared" si="0"/>
        <v>18</v>
      </c>
      <c r="G29" s="29">
        <v>1.77</v>
      </c>
      <c r="H29" s="29">
        <f t="shared" si="1"/>
        <v>0.15753</v>
      </c>
      <c r="I29" s="29">
        <f t="shared" si="2"/>
        <v>0.1694782140935987</v>
      </c>
      <c r="J29" s="30">
        <f t="shared" si="3"/>
        <v>1763.3678241181576</v>
      </c>
      <c r="K29" s="30">
        <f t="shared" si="4"/>
        <v>83237.49850912602</v>
      </c>
      <c r="L29" s="30">
        <f t="shared" si="5"/>
        <v>29736.560161359244</v>
      </c>
      <c r="M29" s="24">
        <v>1</v>
      </c>
      <c r="N29" s="31">
        <f t="shared" si="6"/>
        <v>300</v>
      </c>
      <c r="O29" s="57">
        <f t="shared" si="7"/>
        <v>79.26023778071334</v>
      </c>
      <c r="P29" s="19"/>
      <c r="Q29" s="19"/>
    </row>
    <row r="30" spans="1:17" ht="12.75">
      <c r="A30" s="18" t="s">
        <v>35</v>
      </c>
      <c r="B30" s="24">
        <v>1</v>
      </c>
      <c r="C30" s="24">
        <v>6</v>
      </c>
      <c r="D30" s="29">
        <v>1.5</v>
      </c>
      <c r="E30" s="29">
        <v>0.14</v>
      </c>
      <c r="F30" s="24">
        <f t="shared" si="0"/>
        <v>18</v>
      </c>
      <c r="G30" s="29">
        <v>1.77</v>
      </c>
      <c r="H30" s="29">
        <f t="shared" si="1"/>
        <v>0.24780000000000002</v>
      </c>
      <c r="I30" s="29">
        <f t="shared" si="2"/>
        <v>0.25947643979057594</v>
      </c>
      <c r="J30" s="30">
        <f t="shared" si="3"/>
        <v>1120.9981167608287</v>
      </c>
      <c r="K30" s="30">
        <f t="shared" si="4"/>
        <v>34561.84669916356</v>
      </c>
      <c r="L30" s="30">
        <f t="shared" si="5"/>
        <v>28942.54729841196</v>
      </c>
      <c r="M30" s="24">
        <v>1</v>
      </c>
      <c r="N30" s="31">
        <f t="shared" si="6"/>
        <v>300</v>
      </c>
      <c r="O30" s="57">
        <f t="shared" si="7"/>
        <v>79.26023778071334</v>
      </c>
      <c r="P30" s="19"/>
      <c r="Q30" s="19"/>
    </row>
    <row r="31" spans="1:17" ht="12.75">
      <c r="A31" s="18"/>
      <c r="B31" s="24"/>
      <c r="C31" s="24"/>
      <c r="D31" s="24"/>
      <c r="E31" s="29"/>
      <c r="F31" s="24"/>
      <c r="G31" s="29"/>
      <c r="H31" s="29"/>
      <c r="I31" s="29"/>
      <c r="J31" s="30"/>
      <c r="K31" s="30"/>
      <c r="L31" s="30"/>
      <c r="M31" s="24"/>
      <c r="N31" s="31"/>
      <c r="O31" s="57"/>
      <c r="P31" s="19"/>
      <c r="Q31" s="19"/>
    </row>
    <row r="32" spans="1:17" ht="12.75">
      <c r="A32" s="18" t="s">
        <v>35</v>
      </c>
      <c r="B32" s="24">
        <v>2</v>
      </c>
      <c r="C32" s="24">
        <v>10</v>
      </c>
      <c r="D32" s="29">
        <v>0.25</v>
      </c>
      <c r="E32" s="29">
        <v>0.013</v>
      </c>
      <c r="F32" s="24">
        <f aca="true" t="shared" si="8" ref="F32:F38">C32*3</f>
        <v>30</v>
      </c>
      <c r="G32" s="29">
        <v>1.77</v>
      </c>
      <c r="H32" s="29">
        <f aca="true" t="shared" si="9" ref="H32:H38">E32*G32</f>
        <v>0.02301</v>
      </c>
      <c r="I32" s="29">
        <f aca="true" t="shared" si="10" ref="I32:I38">4*((E32*G32)/(2*(E32+G32)))</f>
        <v>0.02581043185642176</v>
      </c>
      <c r="J32" s="30">
        <f aca="true" t="shared" si="11" ref="J32:J38">N32*16.667/(F32*H32)</f>
        <v>7243.372446762278</v>
      </c>
      <c r="K32" s="30">
        <f aca="true" t="shared" si="12" ref="K32:K38">8*J32/I32</f>
        <v>2245099.1868886817</v>
      </c>
      <c r="L32" s="30">
        <f aca="true" t="shared" si="13" ref="L32:L38">I32*J32*1/0.01005</f>
        <v>18602.444870431915</v>
      </c>
      <c r="M32" s="24">
        <v>2</v>
      </c>
      <c r="N32" s="31">
        <f aca="true" t="shared" si="14" ref="N32:N38">+$J$13</f>
        <v>300</v>
      </c>
      <c r="O32" s="57">
        <f aca="true" t="shared" si="15" ref="O32:O38">N32/3.785</f>
        <v>79.26023778071334</v>
      </c>
      <c r="P32" s="19"/>
      <c r="Q32" s="19"/>
    </row>
    <row r="33" spans="1:17" ht="12.75">
      <c r="A33" s="18" t="s">
        <v>35</v>
      </c>
      <c r="B33" s="24">
        <v>2</v>
      </c>
      <c r="C33" s="24">
        <v>10</v>
      </c>
      <c r="D33" s="29">
        <v>0.375</v>
      </c>
      <c r="E33" s="29">
        <v>0.026</v>
      </c>
      <c r="F33" s="24">
        <f t="shared" si="8"/>
        <v>30</v>
      </c>
      <c r="G33" s="29">
        <v>1.77</v>
      </c>
      <c r="H33" s="29">
        <f t="shared" si="9"/>
        <v>0.04602</v>
      </c>
      <c r="I33" s="29">
        <f t="shared" si="10"/>
        <v>0.05124721603563474</v>
      </c>
      <c r="J33" s="30">
        <f t="shared" si="11"/>
        <v>3621.686223381139</v>
      </c>
      <c r="K33" s="30">
        <f t="shared" si="12"/>
        <v>565367.0975395503</v>
      </c>
      <c r="L33" s="30">
        <f t="shared" si="13"/>
        <v>18467.79465700451</v>
      </c>
      <c r="M33" s="24">
        <v>2</v>
      </c>
      <c r="N33" s="31">
        <f t="shared" si="14"/>
        <v>300</v>
      </c>
      <c r="O33" s="57">
        <f t="shared" si="15"/>
        <v>79.26023778071334</v>
      </c>
      <c r="P33" s="19"/>
      <c r="Q33" s="19"/>
    </row>
    <row r="34" spans="1:17" ht="12.75">
      <c r="A34" s="18" t="s">
        <v>35</v>
      </c>
      <c r="B34" s="24">
        <v>2</v>
      </c>
      <c r="C34" s="24">
        <v>10</v>
      </c>
      <c r="D34" s="29">
        <v>0.5</v>
      </c>
      <c r="E34" s="29">
        <v>0.038</v>
      </c>
      <c r="F34" s="24">
        <f t="shared" si="8"/>
        <v>30</v>
      </c>
      <c r="G34" s="29">
        <v>1.77</v>
      </c>
      <c r="H34" s="29">
        <f t="shared" si="9"/>
        <v>0.06726</v>
      </c>
      <c r="I34" s="29">
        <f t="shared" si="10"/>
        <v>0.07440265486725664</v>
      </c>
      <c r="J34" s="30">
        <f t="shared" si="11"/>
        <v>2477.995837050253</v>
      </c>
      <c r="K34" s="30">
        <f t="shared" si="12"/>
        <v>266441.65765012533</v>
      </c>
      <c r="L34" s="30">
        <f t="shared" si="13"/>
        <v>18345.22079866156</v>
      </c>
      <c r="M34" s="24">
        <v>2</v>
      </c>
      <c r="N34" s="31">
        <f t="shared" si="14"/>
        <v>300</v>
      </c>
      <c r="O34" s="57">
        <f t="shared" si="15"/>
        <v>79.26023778071334</v>
      </c>
      <c r="P34" s="19"/>
      <c r="Q34" s="19"/>
    </row>
    <row r="35" spans="1:17" ht="12.75">
      <c r="A35" s="18" t="s">
        <v>35</v>
      </c>
      <c r="B35" s="24">
        <v>2</v>
      </c>
      <c r="C35" s="24">
        <v>10</v>
      </c>
      <c r="D35" s="29">
        <v>0.75</v>
      </c>
      <c r="E35" s="29">
        <v>0.064</v>
      </c>
      <c r="F35" s="24">
        <f t="shared" si="8"/>
        <v>30</v>
      </c>
      <c r="G35" s="29">
        <v>1.77</v>
      </c>
      <c r="H35" s="29">
        <f t="shared" si="9"/>
        <v>0.11328</v>
      </c>
      <c r="I35" s="29">
        <f t="shared" si="10"/>
        <v>0.12353326063249727</v>
      </c>
      <c r="J35" s="30">
        <f t="shared" si="11"/>
        <v>1471.3100282485877</v>
      </c>
      <c r="K35" s="30">
        <f t="shared" si="12"/>
        <v>95281.87117965784</v>
      </c>
      <c r="L35" s="30">
        <f t="shared" si="13"/>
        <v>18085.14678515818</v>
      </c>
      <c r="M35" s="24">
        <v>2</v>
      </c>
      <c r="N35" s="31">
        <f t="shared" si="14"/>
        <v>300</v>
      </c>
      <c r="O35" s="57">
        <f t="shared" si="15"/>
        <v>79.26023778071334</v>
      </c>
      <c r="P35" s="19"/>
      <c r="Q35" s="19"/>
    </row>
    <row r="36" spans="1:17" ht="12.75">
      <c r="A36" s="18" t="s">
        <v>35</v>
      </c>
      <c r="B36" s="24">
        <v>2</v>
      </c>
      <c r="C36" s="24">
        <v>10</v>
      </c>
      <c r="D36" s="29">
        <v>0.875</v>
      </c>
      <c r="E36" s="29">
        <v>0.076</v>
      </c>
      <c r="F36" s="24">
        <f t="shared" si="8"/>
        <v>30</v>
      </c>
      <c r="G36" s="29">
        <v>1.77</v>
      </c>
      <c r="H36" s="29">
        <f t="shared" si="9"/>
        <v>0.13452</v>
      </c>
      <c r="I36" s="29">
        <f t="shared" si="10"/>
        <v>0.14574214517876488</v>
      </c>
      <c r="J36" s="30">
        <f t="shared" si="11"/>
        <v>1238.9979185251266</v>
      </c>
      <c r="K36" s="30">
        <f t="shared" si="12"/>
        <v>68010.41206058234</v>
      </c>
      <c r="L36" s="30">
        <f t="shared" si="13"/>
        <v>17967.583534117064</v>
      </c>
      <c r="M36" s="24">
        <v>2</v>
      </c>
      <c r="N36" s="31">
        <f t="shared" si="14"/>
        <v>300</v>
      </c>
      <c r="O36" s="57">
        <f t="shared" si="15"/>
        <v>79.26023778071334</v>
      </c>
      <c r="P36" s="19"/>
      <c r="Q36" s="19"/>
    </row>
    <row r="37" spans="1:17" ht="12.75">
      <c r="A37" s="18" t="s">
        <v>35</v>
      </c>
      <c r="B37" s="24">
        <v>2</v>
      </c>
      <c r="C37" s="24">
        <v>10</v>
      </c>
      <c r="D37" s="29">
        <v>1</v>
      </c>
      <c r="E37" s="29">
        <v>0.089</v>
      </c>
      <c r="F37" s="24">
        <f t="shared" si="8"/>
        <v>30</v>
      </c>
      <c r="G37" s="29">
        <v>1.77</v>
      </c>
      <c r="H37" s="29">
        <f t="shared" si="9"/>
        <v>0.15753</v>
      </c>
      <c r="I37" s="29">
        <f t="shared" si="10"/>
        <v>0.1694782140935987</v>
      </c>
      <c r="J37" s="30">
        <f t="shared" si="11"/>
        <v>1058.0206944708946</v>
      </c>
      <c r="K37" s="30">
        <f t="shared" si="12"/>
        <v>49942.49910547561</v>
      </c>
      <c r="L37" s="30">
        <f t="shared" si="13"/>
        <v>17841.93609681555</v>
      </c>
      <c r="M37" s="24">
        <v>2</v>
      </c>
      <c r="N37" s="31">
        <f t="shared" si="14"/>
        <v>300</v>
      </c>
      <c r="O37" s="57">
        <f t="shared" si="15"/>
        <v>79.26023778071334</v>
      </c>
      <c r="P37" s="19"/>
      <c r="Q37" s="19"/>
    </row>
    <row r="38" spans="1:17" ht="12.75">
      <c r="A38" s="18" t="s">
        <v>35</v>
      </c>
      <c r="B38" s="24">
        <v>2</v>
      </c>
      <c r="C38" s="24">
        <v>10</v>
      </c>
      <c r="D38" s="29">
        <v>1.5</v>
      </c>
      <c r="E38" s="29">
        <v>0.14</v>
      </c>
      <c r="F38" s="24">
        <f t="shared" si="8"/>
        <v>30</v>
      </c>
      <c r="G38" s="29">
        <v>1.77</v>
      </c>
      <c r="H38" s="29">
        <f t="shared" si="9"/>
        <v>0.24780000000000002</v>
      </c>
      <c r="I38" s="29">
        <f t="shared" si="10"/>
        <v>0.25947643979057594</v>
      </c>
      <c r="J38" s="30">
        <f t="shared" si="11"/>
        <v>672.5988700564972</v>
      </c>
      <c r="K38" s="30">
        <f t="shared" si="12"/>
        <v>20737.108019498133</v>
      </c>
      <c r="L38" s="30">
        <f t="shared" si="13"/>
        <v>17365.528379047173</v>
      </c>
      <c r="M38" s="24">
        <v>2</v>
      </c>
      <c r="N38" s="31">
        <f t="shared" si="14"/>
        <v>300</v>
      </c>
      <c r="O38" s="57">
        <f t="shared" si="15"/>
        <v>79.26023778071334</v>
      </c>
      <c r="P38" s="19"/>
      <c r="Q38" s="19"/>
    </row>
    <row r="39" spans="1:17" ht="12.75">
      <c r="A39" s="18"/>
      <c r="B39" s="24"/>
      <c r="C39" s="24"/>
      <c r="D39" s="24"/>
      <c r="E39" s="29"/>
      <c r="F39" s="24"/>
      <c r="G39" s="29"/>
      <c r="H39" s="29"/>
      <c r="I39" s="29"/>
      <c r="J39" s="30"/>
      <c r="K39" s="30"/>
      <c r="L39" s="30"/>
      <c r="M39" s="24"/>
      <c r="N39" s="31"/>
      <c r="O39" s="57"/>
      <c r="P39" s="19"/>
      <c r="Q39" s="19"/>
    </row>
    <row r="40" spans="1:17" ht="12.75">
      <c r="A40" s="18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4"/>
      <c r="O40" s="59"/>
      <c r="P40" s="19"/>
      <c r="Q40" s="19"/>
    </row>
    <row r="41" spans="1:17" ht="12.75">
      <c r="A41" s="18"/>
      <c r="B41" s="25" t="s">
        <v>36</v>
      </c>
      <c r="C41" s="25" t="s">
        <v>36</v>
      </c>
      <c r="D41" s="24"/>
      <c r="E41" s="24"/>
      <c r="F41" s="19"/>
      <c r="G41" s="24"/>
      <c r="H41" s="24"/>
      <c r="I41" s="24"/>
      <c r="J41" s="24"/>
      <c r="K41" s="24"/>
      <c r="L41" s="24"/>
      <c r="M41" s="24"/>
      <c r="N41" s="33" t="s">
        <v>42</v>
      </c>
      <c r="O41" s="57"/>
      <c r="P41" s="19"/>
      <c r="Q41" s="19"/>
    </row>
    <row r="42" spans="1:17" ht="12.75">
      <c r="A42" s="18"/>
      <c r="B42" s="42"/>
      <c r="C42" s="42"/>
      <c r="D42" s="43" t="s">
        <v>36</v>
      </c>
      <c r="E42" s="8" t="s">
        <v>0</v>
      </c>
      <c r="F42" s="8" t="s">
        <v>1</v>
      </c>
      <c r="G42" s="8" t="s">
        <v>2</v>
      </c>
      <c r="H42" s="8" t="s">
        <v>3</v>
      </c>
      <c r="I42" s="8" t="s">
        <v>3</v>
      </c>
      <c r="J42" s="8" t="s">
        <v>2</v>
      </c>
      <c r="K42" s="8" t="s">
        <v>36</v>
      </c>
      <c r="L42" s="8" t="s">
        <v>4</v>
      </c>
      <c r="M42" s="8"/>
      <c r="N42" s="8" t="s">
        <v>5</v>
      </c>
      <c r="O42" s="26" t="s">
        <v>5</v>
      </c>
      <c r="P42" s="19"/>
      <c r="Q42" s="19"/>
    </row>
    <row r="43" spans="1:17" ht="12.75">
      <c r="A43" s="18"/>
      <c r="B43" s="42" t="s">
        <v>43</v>
      </c>
      <c r="C43" s="42" t="s">
        <v>6</v>
      </c>
      <c r="D43" s="43" t="s">
        <v>7</v>
      </c>
      <c r="E43" s="8" t="s">
        <v>7</v>
      </c>
      <c r="F43" s="8" t="s">
        <v>6</v>
      </c>
      <c r="G43" s="8" t="s">
        <v>8</v>
      </c>
      <c r="H43" s="8" t="s">
        <v>9</v>
      </c>
      <c r="I43" s="8" t="s">
        <v>10</v>
      </c>
      <c r="J43" s="8" t="s">
        <v>7</v>
      </c>
      <c r="K43" s="8" t="s">
        <v>36</v>
      </c>
      <c r="L43" s="8" t="s">
        <v>11</v>
      </c>
      <c r="M43" s="8" t="s">
        <v>12</v>
      </c>
      <c r="N43" s="8" t="s">
        <v>13</v>
      </c>
      <c r="O43" s="26" t="s">
        <v>13</v>
      </c>
      <c r="P43" s="19"/>
      <c r="Q43" s="19"/>
    </row>
    <row r="44" spans="1:17" ht="12.75">
      <c r="A44" s="18"/>
      <c r="B44" s="42" t="s">
        <v>16</v>
      </c>
      <c r="C44" s="42" t="s">
        <v>8</v>
      </c>
      <c r="D44" s="43" t="s">
        <v>40</v>
      </c>
      <c r="E44" s="8" t="s">
        <v>14</v>
      </c>
      <c r="F44" s="8" t="s">
        <v>8</v>
      </c>
      <c r="G44" s="8" t="s">
        <v>15</v>
      </c>
      <c r="H44" s="8" t="s">
        <v>16</v>
      </c>
      <c r="I44" s="8" t="s">
        <v>17</v>
      </c>
      <c r="J44" s="8" t="s">
        <v>18</v>
      </c>
      <c r="K44" s="8" t="s">
        <v>19</v>
      </c>
      <c r="L44" s="8" t="s">
        <v>20</v>
      </c>
      <c r="M44" s="8" t="s">
        <v>16</v>
      </c>
      <c r="N44" s="8" t="s">
        <v>21</v>
      </c>
      <c r="O44" s="26" t="s">
        <v>21</v>
      </c>
      <c r="P44" s="19"/>
      <c r="Q44" s="19"/>
    </row>
    <row r="45" spans="1:17" ht="12.75">
      <c r="A45" s="18"/>
      <c r="B45" s="44" t="s">
        <v>44</v>
      </c>
      <c r="C45" s="44" t="s">
        <v>31</v>
      </c>
      <c r="D45" s="45" t="s">
        <v>22</v>
      </c>
      <c r="E45" s="11" t="s">
        <v>23</v>
      </c>
      <c r="F45" s="11" t="s">
        <v>24</v>
      </c>
      <c r="G45" s="11" t="s">
        <v>23</v>
      </c>
      <c r="H45" s="11" t="s">
        <v>25</v>
      </c>
      <c r="I45" s="11" t="s">
        <v>23</v>
      </c>
      <c r="J45" s="11" t="s">
        <v>26</v>
      </c>
      <c r="K45" s="11" t="s">
        <v>27</v>
      </c>
      <c r="L45" s="11" t="s">
        <v>28</v>
      </c>
      <c r="M45" s="11" t="s">
        <v>29</v>
      </c>
      <c r="N45" s="11" t="s">
        <v>30</v>
      </c>
      <c r="O45" s="27" t="s">
        <v>32</v>
      </c>
      <c r="P45" s="19"/>
      <c r="Q45" s="19"/>
    </row>
    <row r="46" spans="1:17" ht="12.75">
      <c r="A46" s="18" t="s">
        <v>37</v>
      </c>
      <c r="B46" s="24">
        <v>5</v>
      </c>
      <c r="C46" s="24">
        <v>5</v>
      </c>
      <c r="D46" s="29">
        <v>0.25</v>
      </c>
      <c r="E46" s="29">
        <v>0.013</v>
      </c>
      <c r="F46" s="24">
        <f aca="true" t="shared" si="16" ref="F46:F52">C46*7</f>
        <v>35</v>
      </c>
      <c r="G46" s="29">
        <v>1.6</v>
      </c>
      <c r="H46" s="29">
        <f aca="true" t="shared" si="17" ref="H46:H52">E46*G46</f>
        <v>0.0208</v>
      </c>
      <c r="I46" s="29">
        <f aca="true" t="shared" si="18" ref="I46:I52">4*((E46*G46)/(2*(E46+G46)))</f>
        <v>0.025790452572845627</v>
      </c>
      <c r="J46" s="30">
        <f aca="true" t="shared" si="19" ref="J46:J52">N46*16.667/(F46*H46)</f>
        <v>6868.269230769231</v>
      </c>
      <c r="K46" s="30">
        <f aca="true" t="shared" si="20" ref="K46:K52">8*J46/I46</f>
        <v>2130484.282544379</v>
      </c>
      <c r="L46" s="30">
        <f aca="true" t="shared" si="21" ref="L46:L52">I46*J46*1/0.01005</f>
        <v>17625.449935690423</v>
      </c>
      <c r="M46" s="24">
        <v>10</v>
      </c>
      <c r="N46" s="31">
        <f aca="true" t="shared" si="22" ref="N46:N52">+$J$13</f>
        <v>300</v>
      </c>
      <c r="O46" s="57">
        <f aca="true" t="shared" si="23" ref="O46:O52">N46/3.785</f>
        <v>79.26023778071334</v>
      </c>
      <c r="P46" s="19"/>
      <c r="Q46" s="19"/>
    </row>
    <row r="47" spans="1:17" ht="12.75">
      <c r="A47" s="18" t="s">
        <v>37</v>
      </c>
      <c r="B47" s="24">
        <v>5</v>
      </c>
      <c r="C47" s="24">
        <v>5</v>
      </c>
      <c r="D47" s="29">
        <v>0.375</v>
      </c>
      <c r="E47" s="29">
        <v>0.026</v>
      </c>
      <c r="F47" s="24">
        <f t="shared" si="16"/>
        <v>35</v>
      </c>
      <c r="G47" s="29">
        <v>1.6</v>
      </c>
      <c r="H47" s="29">
        <f t="shared" si="17"/>
        <v>0.0416</v>
      </c>
      <c r="I47" s="29">
        <f t="shared" si="18"/>
        <v>0.051168511685116845</v>
      </c>
      <c r="J47" s="30">
        <f t="shared" si="19"/>
        <v>3434.1346153846157</v>
      </c>
      <c r="K47" s="30">
        <f t="shared" si="20"/>
        <v>536913.7389053255</v>
      </c>
      <c r="L47" s="30">
        <f t="shared" si="21"/>
        <v>17484.533054285766</v>
      </c>
      <c r="M47" s="24">
        <v>10</v>
      </c>
      <c r="N47" s="31">
        <f t="shared" si="22"/>
        <v>300</v>
      </c>
      <c r="O47" s="57">
        <f t="shared" si="23"/>
        <v>79.26023778071334</v>
      </c>
      <c r="P47" s="19"/>
      <c r="Q47" s="19"/>
    </row>
    <row r="48" spans="1:17" ht="12.75">
      <c r="A48" s="18" t="s">
        <v>37</v>
      </c>
      <c r="B48" s="24">
        <v>5</v>
      </c>
      <c r="C48" s="24">
        <v>5</v>
      </c>
      <c r="D48" s="29">
        <v>0.5</v>
      </c>
      <c r="E48" s="29">
        <v>0.038</v>
      </c>
      <c r="F48" s="24">
        <f t="shared" si="16"/>
        <v>35</v>
      </c>
      <c r="G48" s="29">
        <v>1.6</v>
      </c>
      <c r="H48" s="29">
        <f t="shared" si="17"/>
        <v>0.0608</v>
      </c>
      <c r="I48" s="29">
        <f t="shared" si="18"/>
        <v>0.07423687423687424</v>
      </c>
      <c r="J48" s="30">
        <f t="shared" si="19"/>
        <v>2349.671052631579</v>
      </c>
      <c r="K48" s="30">
        <f t="shared" si="20"/>
        <v>253207.9726454294</v>
      </c>
      <c r="L48" s="30">
        <f t="shared" si="21"/>
        <v>17356.441237038252</v>
      </c>
      <c r="M48" s="24">
        <v>10</v>
      </c>
      <c r="N48" s="31">
        <f t="shared" si="22"/>
        <v>300</v>
      </c>
      <c r="O48" s="57">
        <f t="shared" si="23"/>
        <v>79.26023778071334</v>
      </c>
      <c r="P48" s="19"/>
      <c r="Q48" s="19"/>
    </row>
    <row r="49" spans="1:17" ht="12.75">
      <c r="A49" s="18" t="s">
        <v>37</v>
      </c>
      <c r="B49" s="24">
        <v>5</v>
      </c>
      <c r="C49" s="24">
        <v>5</v>
      </c>
      <c r="D49" s="29">
        <v>0.75</v>
      </c>
      <c r="E49" s="29">
        <v>0.064</v>
      </c>
      <c r="F49" s="24">
        <f t="shared" si="16"/>
        <v>35</v>
      </c>
      <c r="G49" s="29">
        <v>1.6</v>
      </c>
      <c r="H49" s="29">
        <f t="shared" si="17"/>
        <v>0.1024</v>
      </c>
      <c r="I49" s="29">
        <f t="shared" si="18"/>
        <v>0.12307692307692307</v>
      </c>
      <c r="J49" s="30">
        <f t="shared" si="19"/>
        <v>1395.1171875</v>
      </c>
      <c r="K49" s="30">
        <f t="shared" si="20"/>
        <v>90682.6171875</v>
      </c>
      <c r="L49" s="30">
        <f t="shared" si="21"/>
        <v>17085.24684270953</v>
      </c>
      <c r="M49" s="24">
        <v>10</v>
      </c>
      <c r="N49" s="31">
        <f t="shared" si="22"/>
        <v>300</v>
      </c>
      <c r="O49" s="57">
        <f t="shared" si="23"/>
        <v>79.26023778071334</v>
      </c>
      <c r="P49" s="19"/>
      <c r="Q49" s="19"/>
    </row>
    <row r="50" spans="1:17" ht="12.75">
      <c r="A50" s="18" t="s">
        <v>37</v>
      </c>
      <c r="B50" s="24">
        <v>5</v>
      </c>
      <c r="C50" s="24">
        <v>5</v>
      </c>
      <c r="D50" s="29">
        <v>0.875</v>
      </c>
      <c r="E50" s="29">
        <v>0.076</v>
      </c>
      <c r="F50" s="24">
        <f t="shared" si="16"/>
        <v>35</v>
      </c>
      <c r="G50" s="29">
        <v>1.6</v>
      </c>
      <c r="H50" s="29">
        <f t="shared" si="17"/>
        <v>0.1216</v>
      </c>
      <c r="I50" s="29">
        <f t="shared" si="18"/>
        <v>0.14510739856801907</v>
      </c>
      <c r="J50" s="30">
        <f t="shared" si="19"/>
        <v>1174.8355263157896</v>
      </c>
      <c r="K50" s="30">
        <f t="shared" si="20"/>
        <v>64770.53756925209</v>
      </c>
      <c r="L50" s="30">
        <f t="shared" si="21"/>
        <v>16962.91810636555</v>
      </c>
      <c r="M50" s="24">
        <v>10</v>
      </c>
      <c r="N50" s="31">
        <f t="shared" si="22"/>
        <v>300</v>
      </c>
      <c r="O50" s="57">
        <f t="shared" si="23"/>
        <v>79.26023778071334</v>
      </c>
      <c r="P50" s="19"/>
      <c r="Q50" s="19"/>
    </row>
    <row r="51" spans="1:17" ht="12.75">
      <c r="A51" s="18" t="s">
        <v>37</v>
      </c>
      <c r="B51" s="24">
        <v>5</v>
      </c>
      <c r="C51" s="24">
        <v>5</v>
      </c>
      <c r="D51" s="29">
        <v>1</v>
      </c>
      <c r="E51" s="29">
        <v>0.089</v>
      </c>
      <c r="F51" s="24">
        <f t="shared" si="16"/>
        <v>35</v>
      </c>
      <c r="G51" s="29">
        <v>1.6</v>
      </c>
      <c r="H51" s="29">
        <f t="shared" si="17"/>
        <v>0.1424</v>
      </c>
      <c r="I51" s="29">
        <f t="shared" si="18"/>
        <v>0.16862048549437536</v>
      </c>
      <c r="J51" s="30">
        <f t="shared" si="19"/>
        <v>1003.2303370786518</v>
      </c>
      <c r="K51" s="30">
        <f t="shared" si="20"/>
        <v>47597.079756343905</v>
      </c>
      <c r="L51" s="30">
        <f t="shared" si="21"/>
        <v>16832.35686576001</v>
      </c>
      <c r="M51" s="24">
        <v>10</v>
      </c>
      <c r="N51" s="31">
        <f t="shared" si="22"/>
        <v>300</v>
      </c>
      <c r="O51" s="57">
        <f t="shared" si="23"/>
        <v>79.26023778071334</v>
      </c>
      <c r="P51" s="19"/>
      <c r="Q51" s="19"/>
    </row>
    <row r="52" spans="1:17" ht="12.75">
      <c r="A52" s="18" t="s">
        <v>37</v>
      </c>
      <c r="B52" s="24">
        <v>5</v>
      </c>
      <c r="C52" s="24">
        <v>5</v>
      </c>
      <c r="D52" s="29">
        <v>1.5</v>
      </c>
      <c r="E52" s="29">
        <v>0.14</v>
      </c>
      <c r="F52" s="24">
        <f t="shared" si="16"/>
        <v>35</v>
      </c>
      <c r="G52" s="29">
        <v>1.6</v>
      </c>
      <c r="H52" s="29">
        <f t="shared" si="17"/>
        <v>0.22400000000000003</v>
      </c>
      <c r="I52" s="29">
        <f t="shared" si="18"/>
        <v>0.2574712643678161</v>
      </c>
      <c r="J52" s="30">
        <f t="shared" si="19"/>
        <v>637.7678571428571</v>
      </c>
      <c r="K52" s="30">
        <f t="shared" si="20"/>
        <v>19816.358418367345</v>
      </c>
      <c r="L52" s="30">
        <f t="shared" si="21"/>
        <v>16338.994681763596</v>
      </c>
      <c r="M52" s="24">
        <v>10</v>
      </c>
      <c r="N52" s="31">
        <f t="shared" si="22"/>
        <v>300</v>
      </c>
      <c r="O52" s="57">
        <f t="shared" si="23"/>
        <v>79.26023778071334</v>
      </c>
      <c r="P52" s="19"/>
      <c r="Q52" s="19"/>
    </row>
    <row r="53" spans="1:17" ht="12.75">
      <c r="A53" s="51"/>
      <c r="B53" s="46" t="s">
        <v>36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7"/>
      <c r="O53" s="60"/>
      <c r="P53" s="19"/>
      <c r="Q53" s="19"/>
    </row>
    <row r="54" spans="1:17" ht="12.75">
      <c r="A54" s="18" t="s">
        <v>37</v>
      </c>
      <c r="B54" s="24">
        <v>10</v>
      </c>
      <c r="C54" s="24">
        <v>8</v>
      </c>
      <c r="D54" s="29">
        <v>0.25</v>
      </c>
      <c r="E54" s="29">
        <v>0.013</v>
      </c>
      <c r="F54" s="24">
        <f aca="true" t="shared" si="24" ref="F54:F60">C54*7</f>
        <v>56</v>
      </c>
      <c r="G54" s="29">
        <v>1.6</v>
      </c>
      <c r="H54" s="29">
        <f aca="true" t="shared" si="25" ref="H54:H60">E54*G54</f>
        <v>0.0208</v>
      </c>
      <c r="I54" s="29">
        <f aca="true" t="shared" si="26" ref="I54:I60">4*((E54*G54)/(2*(E54+G54)))</f>
        <v>0.025790452572845627</v>
      </c>
      <c r="J54" s="30">
        <f aca="true" t="shared" si="27" ref="J54:J60">N54*16.667/(F54*H54)</f>
        <v>4292.6682692307695</v>
      </c>
      <c r="K54" s="30">
        <f aca="true" t="shared" si="28" ref="K54:K60">8*J54/I54</f>
        <v>1331552.6765902368</v>
      </c>
      <c r="L54" s="30">
        <f aca="true" t="shared" si="29" ref="L54:L60">I54*J54*1/0.01005</f>
        <v>11015.906209806515</v>
      </c>
      <c r="M54" s="24">
        <v>10</v>
      </c>
      <c r="N54" s="31">
        <f aca="true" t="shared" si="30" ref="N54:N60">+$J$13</f>
        <v>300</v>
      </c>
      <c r="O54" s="57">
        <f aca="true" t="shared" si="31" ref="O54:O60">N54/3.785</f>
        <v>79.26023778071334</v>
      </c>
      <c r="P54" s="19"/>
      <c r="Q54" s="19"/>
    </row>
    <row r="55" spans="1:17" ht="12.75">
      <c r="A55" s="18" t="s">
        <v>37</v>
      </c>
      <c r="B55" s="24">
        <v>10</v>
      </c>
      <c r="C55" s="24">
        <v>8</v>
      </c>
      <c r="D55" s="29">
        <v>0.375</v>
      </c>
      <c r="E55" s="29">
        <v>0.026</v>
      </c>
      <c r="F55" s="24">
        <f t="shared" si="24"/>
        <v>56</v>
      </c>
      <c r="G55" s="29">
        <v>1.6</v>
      </c>
      <c r="H55" s="29">
        <f t="shared" si="25"/>
        <v>0.0416</v>
      </c>
      <c r="I55" s="29">
        <f t="shared" si="26"/>
        <v>0.051168511685116845</v>
      </c>
      <c r="J55" s="30">
        <f t="shared" si="27"/>
        <v>2146.3341346153848</v>
      </c>
      <c r="K55" s="30">
        <f t="shared" si="28"/>
        <v>335571.08681582846</v>
      </c>
      <c r="L55" s="30">
        <f t="shared" si="29"/>
        <v>10927.833158928604</v>
      </c>
      <c r="M55" s="24">
        <v>10</v>
      </c>
      <c r="N55" s="31">
        <f t="shared" si="30"/>
        <v>300</v>
      </c>
      <c r="O55" s="57">
        <f t="shared" si="31"/>
        <v>79.26023778071334</v>
      </c>
      <c r="P55" s="19"/>
      <c r="Q55" s="19"/>
    </row>
    <row r="56" spans="1:17" ht="12.75">
      <c r="A56" s="18" t="s">
        <v>37</v>
      </c>
      <c r="B56" s="24">
        <v>10</v>
      </c>
      <c r="C56" s="24">
        <v>8</v>
      </c>
      <c r="D56" s="29">
        <v>0.5</v>
      </c>
      <c r="E56" s="29">
        <v>0.038</v>
      </c>
      <c r="F56" s="24">
        <f t="shared" si="24"/>
        <v>56</v>
      </c>
      <c r="G56" s="29">
        <v>1.6</v>
      </c>
      <c r="H56" s="29">
        <f t="shared" si="25"/>
        <v>0.0608</v>
      </c>
      <c r="I56" s="29">
        <f t="shared" si="26"/>
        <v>0.07423687423687424</v>
      </c>
      <c r="J56" s="30">
        <f t="shared" si="27"/>
        <v>1468.544407894737</v>
      </c>
      <c r="K56" s="30">
        <f t="shared" si="28"/>
        <v>158254.9829033934</v>
      </c>
      <c r="L56" s="30">
        <f t="shared" si="29"/>
        <v>10847.77577314891</v>
      </c>
      <c r="M56" s="24">
        <v>10</v>
      </c>
      <c r="N56" s="31">
        <f t="shared" si="30"/>
        <v>300</v>
      </c>
      <c r="O56" s="57">
        <f t="shared" si="31"/>
        <v>79.26023778071334</v>
      </c>
      <c r="P56" s="19"/>
      <c r="Q56" s="19"/>
    </row>
    <row r="57" spans="1:17" ht="12.75">
      <c r="A57" s="18" t="s">
        <v>37</v>
      </c>
      <c r="B57" s="24">
        <v>10</v>
      </c>
      <c r="C57" s="24">
        <v>8</v>
      </c>
      <c r="D57" s="29">
        <v>0.75</v>
      </c>
      <c r="E57" s="29">
        <v>0.064</v>
      </c>
      <c r="F57" s="24">
        <f t="shared" si="24"/>
        <v>56</v>
      </c>
      <c r="G57" s="29">
        <v>1.6</v>
      </c>
      <c r="H57" s="29">
        <f t="shared" si="25"/>
        <v>0.1024</v>
      </c>
      <c r="I57" s="29">
        <f t="shared" si="26"/>
        <v>0.12307692307692307</v>
      </c>
      <c r="J57" s="30">
        <f t="shared" si="27"/>
        <v>871.9482421875001</v>
      </c>
      <c r="K57" s="30">
        <f t="shared" si="28"/>
        <v>56676.63574218751</v>
      </c>
      <c r="L57" s="30">
        <f t="shared" si="29"/>
        <v>10678.279276693456</v>
      </c>
      <c r="M57" s="24">
        <v>10</v>
      </c>
      <c r="N57" s="31">
        <f t="shared" si="30"/>
        <v>300</v>
      </c>
      <c r="O57" s="57">
        <f t="shared" si="31"/>
        <v>79.26023778071334</v>
      </c>
      <c r="P57" s="19"/>
      <c r="Q57" s="19"/>
    </row>
    <row r="58" spans="1:17" ht="12.75">
      <c r="A58" s="18" t="s">
        <v>37</v>
      </c>
      <c r="B58" s="24">
        <v>10</v>
      </c>
      <c r="C58" s="24">
        <v>8</v>
      </c>
      <c r="D58" s="29">
        <v>0.875</v>
      </c>
      <c r="E58" s="29">
        <v>0.076</v>
      </c>
      <c r="F58" s="24">
        <f t="shared" si="24"/>
        <v>56</v>
      </c>
      <c r="G58" s="29">
        <v>1.6</v>
      </c>
      <c r="H58" s="29">
        <f t="shared" si="25"/>
        <v>0.1216</v>
      </c>
      <c r="I58" s="29">
        <f t="shared" si="26"/>
        <v>0.14510739856801907</v>
      </c>
      <c r="J58" s="30">
        <f t="shared" si="27"/>
        <v>734.2722039473686</v>
      </c>
      <c r="K58" s="30">
        <f t="shared" si="28"/>
        <v>40481.58598078256</v>
      </c>
      <c r="L58" s="30">
        <f t="shared" si="29"/>
        <v>10601.823816478467</v>
      </c>
      <c r="M58" s="24">
        <v>10</v>
      </c>
      <c r="N58" s="31">
        <f t="shared" si="30"/>
        <v>300</v>
      </c>
      <c r="O58" s="57">
        <f t="shared" si="31"/>
        <v>79.26023778071334</v>
      </c>
      <c r="P58" s="19"/>
      <c r="Q58" s="19"/>
    </row>
    <row r="59" spans="1:17" ht="12.75">
      <c r="A59" s="18" t="s">
        <v>37</v>
      </c>
      <c r="B59" s="24">
        <v>10</v>
      </c>
      <c r="C59" s="24">
        <v>8</v>
      </c>
      <c r="D59" s="29">
        <v>1</v>
      </c>
      <c r="E59" s="29">
        <v>0.089</v>
      </c>
      <c r="F59" s="24">
        <f t="shared" si="24"/>
        <v>56</v>
      </c>
      <c r="G59" s="29">
        <v>1.6</v>
      </c>
      <c r="H59" s="29">
        <f t="shared" si="25"/>
        <v>0.1424</v>
      </c>
      <c r="I59" s="29">
        <f t="shared" si="26"/>
        <v>0.16862048549437536</v>
      </c>
      <c r="J59" s="30">
        <f t="shared" si="27"/>
        <v>627.0189606741574</v>
      </c>
      <c r="K59" s="30">
        <f t="shared" si="28"/>
        <v>29748.17484771494</v>
      </c>
      <c r="L59" s="30">
        <f t="shared" si="29"/>
        <v>10520.223041100007</v>
      </c>
      <c r="M59" s="24">
        <v>10</v>
      </c>
      <c r="N59" s="31">
        <f t="shared" si="30"/>
        <v>300</v>
      </c>
      <c r="O59" s="57">
        <f t="shared" si="31"/>
        <v>79.26023778071334</v>
      </c>
      <c r="P59" s="19"/>
      <c r="Q59" s="19"/>
    </row>
    <row r="60" spans="1:17" ht="12.75">
      <c r="A60" s="18" t="s">
        <v>37</v>
      </c>
      <c r="B60" s="24">
        <v>10</v>
      </c>
      <c r="C60" s="24">
        <v>8</v>
      </c>
      <c r="D60" s="29">
        <v>1.5</v>
      </c>
      <c r="E60" s="29">
        <v>0.14</v>
      </c>
      <c r="F60" s="24">
        <f t="shared" si="24"/>
        <v>56</v>
      </c>
      <c r="G60" s="29">
        <v>1.6</v>
      </c>
      <c r="H60" s="29">
        <f t="shared" si="25"/>
        <v>0.22400000000000003</v>
      </c>
      <c r="I60" s="29">
        <f t="shared" si="26"/>
        <v>0.2574712643678161</v>
      </c>
      <c r="J60" s="30">
        <f t="shared" si="27"/>
        <v>398.60491071428567</v>
      </c>
      <c r="K60" s="30">
        <f t="shared" si="28"/>
        <v>12385.224011479591</v>
      </c>
      <c r="L60" s="30">
        <f t="shared" si="29"/>
        <v>10211.871676102246</v>
      </c>
      <c r="M60" s="24">
        <v>10</v>
      </c>
      <c r="N60" s="31">
        <f t="shared" si="30"/>
        <v>300</v>
      </c>
      <c r="O60" s="57">
        <f t="shared" si="31"/>
        <v>79.26023778071334</v>
      </c>
      <c r="P60" s="19"/>
      <c r="Q60" s="19"/>
    </row>
    <row r="61" spans="1:17" ht="12.75">
      <c r="A61" s="18"/>
      <c r="B61" s="24"/>
      <c r="C61" s="24"/>
      <c r="D61" s="29"/>
      <c r="E61" s="29"/>
      <c r="F61" s="24"/>
      <c r="G61" s="29"/>
      <c r="H61" s="29"/>
      <c r="I61" s="29"/>
      <c r="J61" s="30"/>
      <c r="K61" s="30"/>
      <c r="L61" s="30"/>
      <c r="M61" s="24"/>
      <c r="N61" s="31"/>
      <c r="O61" s="57"/>
      <c r="P61" s="19"/>
      <c r="Q61" s="19"/>
    </row>
    <row r="62" spans="1:17" ht="12.75">
      <c r="A62" s="18" t="s">
        <v>37</v>
      </c>
      <c r="B62" s="24">
        <v>20</v>
      </c>
      <c r="C62" s="24">
        <v>15</v>
      </c>
      <c r="D62" s="29">
        <v>0.25</v>
      </c>
      <c r="E62" s="29">
        <v>0.013</v>
      </c>
      <c r="F62" s="24">
        <f aca="true" t="shared" si="32" ref="F62:F68">C62*7</f>
        <v>105</v>
      </c>
      <c r="G62" s="29">
        <v>1.6</v>
      </c>
      <c r="H62" s="29">
        <f aca="true" t="shared" si="33" ref="H62:H68">E62*G62</f>
        <v>0.0208</v>
      </c>
      <c r="I62" s="29">
        <f aca="true" t="shared" si="34" ref="I62:I68">4*((E62*G62)/(2*(E62+G62)))</f>
        <v>0.025790452572845627</v>
      </c>
      <c r="J62" s="30">
        <f aca="true" t="shared" si="35" ref="J62:J68">N62*16.667/(F62*H62)</f>
        <v>2289.4230769230776</v>
      </c>
      <c r="K62" s="30">
        <f aca="true" t="shared" si="36" ref="K62:K68">8*J62/I62</f>
        <v>710161.4275147931</v>
      </c>
      <c r="L62" s="30">
        <f aca="true" t="shared" si="37" ref="L62:L68">I62*J62*1/0.01005</f>
        <v>5875.149978563476</v>
      </c>
      <c r="M62" s="24">
        <v>20</v>
      </c>
      <c r="N62" s="31">
        <f aca="true" t="shared" si="38" ref="N62:N68">+$J$13</f>
        <v>300</v>
      </c>
      <c r="O62" s="57">
        <f aca="true" t="shared" si="39" ref="O62:O68">N62/3.785</f>
        <v>79.26023778071334</v>
      </c>
      <c r="P62" s="19"/>
      <c r="Q62" s="19"/>
    </row>
    <row r="63" spans="1:17" ht="12.75">
      <c r="A63" s="18" t="s">
        <v>37</v>
      </c>
      <c r="B63" s="24">
        <v>20</v>
      </c>
      <c r="C63" s="24">
        <v>15</v>
      </c>
      <c r="D63" s="29">
        <v>0.375</v>
      </c>
      <c r="E63" s="29">
        <v>0.026</v>
      </c>
      <c r="F63" s="24">
        <f t="shared" si="32"/>
        <v>105</v>
      </c>
      <c r="G63" s="29">
        <v>1.6</v>
      </c>
      <c r="H63" s="29">
        <f t="shared" si="33"/>
        <v>0.0416</v>
      </c>
      <c r="I63" s="29">
        <f t="shared" si="34"/>
        <v>0.051168511685116845</v>
      </c>
      <c r="J63" s="30">
        <f t="shared" si="35"/>
        <v>1144.7115384615388</v>
      </c>
      <c r="K63" s="30">
        <f t="shared" si="36"/>
        <v>178971.24630177522</v>
      </c>
      <c r="L63" s="30">
        <f t="shared" si="37"/>
        <v>5828.177684761923</v>
      </c>
      <c r="M63" s="24">
        <v>20</v>
      </c>
      <c r="N63" s="31">
        <f t="shared" si="38"/>
        <v>300</v>
      </c>
      <c r="O63" s="57">
        <f t="shared" si="39"/>
        <v>79.26023778071334</v>
      </c>
      <c r="P63" s="19"/>
      <c r="Q63" s="19"/>
    </row>
    <row r="64" spans="1:17" ht="12.75">
      <c r="A64" s="18" t="s">
        <v>37</v>
      </c>
      <c r="B64" s="24">
        <v>20</v>
      </c>
      <c r="C64" s="24">
        <v>15</v>
      </c>
      <c r="D64" s="29">
        <v>0.5</v>
      </c>
      <c r="E64" s="29">
        <v>0.038</v>
      </c>
      <c r="F64" s="24">
        <f t="shared" si="32"/>
        <v>105</v>
      </c>
      <c r="G64" s="29">
        <v>1.6</v>
      </c>
      <c r="H64" s="29">
        <f t="shared" si="33"/>
        <v>0.0608</v>
      </c>
      <c r="I64" s="29">
        <f t="shared" si="34"/>
        <v>0.07423687423687424</v>
      </c>
      <c r="J64" s="30">
        <f t="shared" si="35"/>
        <v>783.2236842105264</v>
      </c>
      <c r="K64" s="30">
        <f t="shared" si="36"/>
        <v>84402.65754847646</v>
      </c>
      <c r="L64" s="30">
        <f t="shared" si="37"/>
        <v>5785.480412346084</v>
      </c>
      <c r="M64" s="24">
        <v>20</v>
      </c>
      <c r="N64" s="31">
        <f t="shared" si="38"/>
        <v>300</v>
      </c>
      <c r="O64" s="57">
        <f t="shared" si="39"/>
        <v>79.26023778071334</v>
      </c>
      <c r="P64" s="19"/>
      <c r="Q64" s="19"/>
    </row>
    <row r="65" spans="1:17" ht="12.75">
      <c r="A65" s="18" t="s">
        <v>37</v>
      </c>
      <c r="B65" s="24">
        <v>20</v>
      </c>
      <c r="C65" s="24">
        <v>15</v>
      </c>
      <c r="D65" s="29">
        <v>0.75</v>
      </c>
      <c r="E65" s="29">
        <v>0.064</v>
      </c>
      <c r="F65" s="24">
        <f t="shared" si="32"/>
        <v>105</v>
      </c>
      <c r="G65" s="29">
        <v>1.6</v>
      </c>
      <c r="H65" s="29">
        <f t="shared" si="33"/>
        <v>0.1024</v>
      </c>
      <c r="I65" s="29">
        <f t="shared" si="34"/>
        <v>0.12307692307692307</v>
      </c>
      <c r="J65" s="30">
        <f t="shared" si="35"/>
        <v>465.0390625</v>
      </c>
      <c r="K65" s="30">
        <f t="shared" si="36"/>
        <v>30227.5390625</v>
      </c>
      <c r="L65" s="30">
        <f t="shared" si="37"/>
        <v>5695.082280903176</v>
      </c>
      <c r="M65" s="24">
        <v>20</v>
      </c>
      <c r="N65" s="31">
        <f t="shared" si="38"/>
        <v>300</v>
      </c>
      <c r="O65" s="57">
        <f t="shared" si="39"/>
        <v>79.26023778071334</v>
      </c>
      <c r="P65" s="19"/>
      <c r="Q65" s="19"/>
    </row>
    <row r="66" spans="1:17" ht="12.75">
      <c r="A66" s="18" t="s">
        <v>37</v>
      </c>
      <c r="B66" s="24">
        <v>20</v>
      </c>
      <c r="C66" s="24">
        <v>15</v>
      </c>
      <c r="D66" s="29">
        <v>0.875</v>
      </c>
      <c r="E66" s="29">
        <v>0.076</v>
      </c>
      <c r="F66" s="24">
        <f t="shared" si="32"/>
        <v>105</v>
      </c>
      <c r="G66" s="29">
        <v>1.6</v>
      </c>
      <c r="H66" s="29">
        <f t="shared" si="33"/>
        <v>0.1216</v>
      </c>
      <c r="I66" s="29">
        <f t="shared" si="34"/>
        <v>0.14510739856801907</v>
      </c>
      <c r="J66" s="30">
        <f t="shared" si="35"/>
        <v>391.6118421052632</v>
      </c>
      <c r="K66" s="30">
        <f t="shared" si="36"/>
        <v>21590.179189750696</v>
      </c>
      <c r="L66" s="30">
        <f t="shared" si="37"/>
        <v>5654.306035455183</v>
      </c>
      <c r="M66" s="24">
        <v>20</v>
      </c>
      <c r="N66" s="31">
        <f t="shared" si="38"/>
        <v>300</v>
      </c>
      <c r="O66" s="57">
        <f t="shared" si="39"/>
        <v>79.26023778071334</v>
      </c>
      <c r="P66" s="19"/>
      <c r="Q66" s="19"/>
    </row>
    <row r="67" spans="1:17" ht="12.75">
      <c r="A67" s="18" t="s">
        <v>37</v>
      </c>
      <c r="B67" s="24">
        <v>20</v>
      </c>
      <c r="C67" s="24">
        <v>15</v>
      </c>
      <c r="D67" s="29">
        <v>1</v>
      </c>
      <c r="E67" s="29">
        <v>0.089</v>
      </c>
      <c r="F67" s="24">
        <f t="shared" si="32"/>
        <v>105</v>
      </c>
      <c r="G67" s="29">
        <v>1.6</v>
      </c>
      <c r="H67" s="29">
        <f t="shared" si="33"/>
        <v>0.1424</v>
      </c>
      <c r="I67" s="29">
        <f t="shared" si="34"/>
        <v>0.16862048549437536</v>
      </c>
      <c r="J67" s="30">
        <f t="shared" si="35"/>
        <v>334.41011235955057</v>
      </c>
      <c r="K67" s="30">
        <f t="shared" si="36"/>
        <v>15865.693252114634</v>
      </c>
      <c r="L67" s="30">
        <f t="shared" si="37"/>
        <v>5610.785621920003</v>
      </c>
      <c r="M67" s="24">
        <v>20</v>
      </c>
      <c r="N67" s="31">
        <f t="shared" si="38"/>
        <v>300</v>
      </c>
      <c r="O67" s="57">
        <f t="shared" si="39"/>
        <v>79.26023778071334</v>
      </c>
      <c r="P67" s="19"/>
      <c r="Q67" s="19"/>
    </row>
    <row r="68" spans="1:17" ht="12.75">
      <c r="A68" s="18" t="s">
        <v>37</v>
      </c>
      <c r="B68" s="24">
        <v>20</v>
      </c>
      <c r="C68" s="24">
        <v>15</v>
      </c>
      <c r="D68" s="29">
        <v>1.5</v>
      </c>
      <c r="E68" s="29">
        <v>0.14</v>
      </c>
      <c r="F68" s="24">
        <f t="shared" si="32"/>
        <v>105</v>
      </c>
      <c r="G68" s="29">
        <v>1.6</v>
      </c>
      <c r="H68" s="29">
        <f t="shared" si="33"/>
        <v>0.22400000000000003</v>
      </c>
      <c r="I68" s="29">
        <f t="shared" si="34"/>
        <v>0.2574712643678161</v>
      </c>
      <c r="J68" s="30">
        <f t="shared" si="35"/>
        <v>212.5892857142857</v>
      </c>
      <c r="K68" s="30">
        <f t="shared" si="36"/>
        <v>6605.452806122448</v>
      </c>
      <c r="L68" s="30">
        <f t="shared" si="37"/>
        <v>5446.331560587864</v>
      </c>
      <c r="M68" s="24">
        <v>20</v>
      </c>
      <c r="N68" s="31">
        <f t="shared" si="38"/>
        <v>300</v>
      </c>
      <c r="O68" s="57">
        <f t="shared" si="39"/>
        <v>79.26023778071334</v>
      </c>
      <c r="P68" s="19"/>
      <c r="Q68" s="19"/>
    </row>
    <row r="69" spans="1:17" ht="12.75">
      <c r="A69" s="18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4"/>
      <c r="O69" s="59"/>
      <c r="P69" s="19"/>
      <c r="Q69" s="19"/>
    </row>
    <row r="70" spans="1:17" ht="12.75">
      <c r="A70" s="18"/>
      <c r="B70" s="25" t="s">
        <v>36</v>
      </c>
      <c r="C70" s="25" t="s">
        <v>36</v>
      </c>
      <c r="D70" s="24"/>
      <c r="E70" s="24"/>
      <c r="F70" s="19"/>
      <c r="G70" s="24"/>
      <c r="H70" s="24"/>
      <c r="I70" s="24"/>
      <c r="J70" s="24"/>
      <c r="K70" s="24"/>
      <c r="L70" s="24"/>
      <c r="M70" s="24"/>
      <c r="N70" s="33" t="s">
        <v>42</v>
      </c>
      <c r="O70" s="57"/>
      <c r="P70" s="19"/>
      <c r="Q70" s="19"/>
    </row>
    <row r="71" spans="1:17" ht="12.75">
      <c r="A71" s="18"/>
      <c r="B71" s="42"/>
      <c r="C71" s="42"/>
      <c r="D71" s="43" t="s">
        <v>36</v>
      </c>
      <c r="E71" s="8" t="s">
        <v>0</v>
      </c>
      <c r="F71" s="8" t="s">
        <v>1</v>
      </c>
      <c r="G71" s="8" t="s">
        <v>2</v>
      </c>
      <c r="H71" s="8" t="s">
        <v>3</v>
      </c>
      <c r="I71" s="8" t="s">
        <v>3</v>
      </c>
      <c r="J71" s="8" t="s">
        <v>2</v>
      </c>
      <c r="K71" s="8" t="s">
        <v>36</v>
      </c>
      <c r="L71" s="8" t="s">
        <v>4</v>
      </c>
      <c r="M71" s="8"/>
      <c r="N71" s="8" t="s">
        <v>5</v>
      </c>
      <c r="O71" s="26" t="s">
        <v>5</v>
      </c>
      <c r="P71" s="19"/>
      <c r="Q71" s="19"/>
    </row>
    <row r="72" spans="1:17" ht="12.75">
      <c r="A72" s="18"/>
      <c r="B72" s="42" t="s">
        <v>43</v>
      </c>
      <c r="C72" s="42" t="s">
        <v>6</v>
      </c>
      <c r="D72" s="43" t="s">
        <v>7</v>
      </c>
      <c r="E72" s="8" t="s">
        <v>7</v>
      </c>
      <c r="F72" s="8" t="s">
        <v>6</v>
      </c>
      <c r="G72" s="8" t="s">
        <v>8</v>
      </c>
      <c r="H72" s="8" t="s">
        <v>9</v>
      </c>
      <c r="I72" s="8" t="s">
        <v>10</v>
      </c>
      <c r="J72" s="8" t="s">
        <v>7</v>
      </c>
      <c r="K72" s="8" t="s">
        <v>36</v>
      </c>
      <c r="L72" s="8" t="s">
        <v>11</v>
      </c>
      <c r="M72" s="8" t="s">
        <v>12</v>
      </c>
      <c r="N72" s="8" t="s">
        <v>13</v>
      </c>
      <c r="O72" s="26" t="s">
        <v>13</v>
      </c>
      <c r="P72" s="19"/>
      <c r="Q72" s="19"/>
    </row>
    <row r="73" spans="1:17" ht="12.75">
      <c r="A73" s="18"/>
      <c r="B73" s="42" t="s">
        <v>16</v>
      </c>
      <c r="C73" s="42" t="s">
        <v>8</v>
      </c>
      <c r="D73" s="43" t="s">
        <v>40</v>
      </c>
      <c r="E73" s="8" t="s">
        <v>14</v>
      </c>
      <c r="F73" s="8" t="s">
        <v>8</v>
      </c>
      <c r="G73" s="8" t="s">
        <v>15</v>
      </c>
      <c r="H73" s="8" t="s">
        <v>16</v>
      </c>
      <c r="I73" s="8" t="s">
        <v>17</v>
      </c>
      <c r="J73" s="8" t="s">
        <v>18</v>
      </c>
      <c r="K73" s="8" t="s">
        <v>19</v>
      </c>
      <c r="L73" s="8" t="s">
        <v>20</v>
      </c>
      <c r="M73" s="8" t="s">
        <v>16</v>
      </c>
      <c r="N73" s="8" t="s">
        <v>21</v>
      </c>
      <c r="O73" s="26" t="s">
        <v>21</v>
      </c>
      <c r="P73" s="19"/>
      <c r="Q73" s="19"/>
    </row>
    <row r="74" spans="1:17" ht="12.75">
      <c r="A74" s="18"/>
      <c r="B74" s="44" t="s">
        <v>44</v>
      </c>
      <c r="C74" s="44" t="s">
        <v>31</v>
      </c>
      <c r="D74" s="45" t="s">
        <v>22</v>
      </c>
      <c r="E74" s="11" t="s">
        <v>23</v>
      </c>
      <c r="F74" s="11" t="s">
        <v>24</v>
      </c>
      <c r="G74" s="11" t="s">
        <v>23</v>
      </c>
      <c r="H74" s="11" t="s">
        <v>25</v>
      </c>
      <c r="I74" s="11" t="s">
        <v>23</v>
      </c>
      <c r="J74" s="11" t="s">
        <v>26</v>
      </c>
      <c r="K74" s="11" t="s">
        <v>27</v>
      </c>
      <c r="L74" s="11" t="s">
        <v>28</v>
      </c>
      <c r="M74" s="11" t="s">
        <v>29</v>
      </c>
      <c r="N74" s="11" t="s">
        <v>30</v>
      </c>
      <c r="O74" s="27" t="s">
        <v>32</v>
      </c>
      <c r="P74" s="19"/>
      <c r="Q74" s="19"/>
    </row>
    <row r="75" spans="1:17" ht="12.75">
      <c r="A75" s="18" t="s">
        <v>38</v>
      </c>
      <c r="B75" s="24">
        <v>10</v>
      </c>
      <c r="C75" s="24">
        <v>4</v>
      </c>
      <c r="D75" s="29">
        <v>0.25</v>
      </c>
      <c r="E75" s="29">
        <v>0.013</v>
      </c>
      <c r="F75" s="24">
        <f aca="true" t="shared" si="40" ref="F75:F81">C75*11</f>
        <v>44</v>
      </c>
      <c r="G75" s="29">
        <v>1.818</v>
      </c>
      <c r="H75" s="29">
        <f aca="true" t="shared" si="41" ref="H75:H81">E75*G75</f>
        <v>0.023634</v>
      </c>
      <c r="I75" s="29">
        <f aca="true" t="shared" si="42" ref="I75:I81">4*((E75*G75)/(2*(E75+G75)))</f>
        <v>0.025815401419989076</v>
      </c>
      <c r="J75" s="30">
        <f aca="true" t="shared" si="43" ref="J75:J81">N75*16.667/(F75*H75)</f>
        <v>4808.269288467309</v>
      </c>
      <c r="K75" s="30">
        <f aca="true" t="shared" si="44" ref="K75:K81">8*J75/I75</f>
        <v>1490046.7237342207</v>
      </c>
      <c r="L75" s="30">
        <f aca="true" t="shared" si="45" ref="L75:L81">I75*J75*1/0.01005</f>
        <v>12350.985255441674</v>
      </c>
      <c r="M75" s="24">
        <v>10</v>
      </c>
      <c r="N75" s="31">
        <f aca="true" t="shared" si="46" ref="N75:N81">+$J$13</f>
        <v>300</v>
      </c>
      <c r="O75" s="57">
        <f aca="true" t="shared" si="47" ref="O75:O81">N75/3.785</f>
        <v>79.26023778071334</v>
      </c>
      <c r="P75" s="19"/>
      <c r="Q75" s="19"/>
    </row>
    <row r="76" spans="1:17" ht="12.75">
      <c r="A76" s="18" t="s">
        <v>38</v>
      </c>
      <c r="B76" s="24">
        <v>10</v>
      </c>
      <c r="C76" s="24">
        <v>4</v>
      </c>
      <c r="D76" s="29">
        <v>0.375</v>
      </c>
      <c r="E76" s="29">
        <v>0.026</v>
      </c>
      <c r="F76" s="24">
        <f t="shared" si="40"/>
        <v>44</v>
      </c>
      <c r="G76" s="29">
        <v>1.818</v>
      </c>
      <c r="H76" s="29">
        <f t="shared" si="41"/>
        <v>0.047268</v>
      </c>
      <c r="I76" s="29">
        <f t="shared" si="42"/>
        <v>0.051266811279826456</v>
      </c>
      <c r="J76" s="30">
        <f t="shared" si="43"/>
        <v>2404.1346442336544</v>
      </c>
      <c r="K76" s="30">
        <f t="shared" si="44"/>
        <v>375156.49352347123</v>
      </c>
      <c r="L76" s="30">
        <f t="shared" si="45"/>
        <v>12263.912148977062</v>
      </c>
      <c r="M76" s="24">
        <v>10</v>
      </c>
      <c r="N76" s="31">
        <f t="shared" si="46"/>
        <v>300</v>
      </c>
      <c r="O76" s="57">
        <f t="shared" si="47"/>
        <v>79.26023778071334</v>
      </c>
      <c r="P76" s="19"/>
      <c r="Q76" s="19"/>
    </row>
    <row r="77" spans="1:17" ht="12.75">
      <c r="A77" s="18" t="s">
        <v>38</v>
      </c>
      <c r="B77" s="24">
        <v>10</v>
      </c>
      <c r="C77" s="24">
        <v>4</v>
      </c>
      <c r="D77" s="29">
        <v>0.5</v>
      </c>
      <c r="E77" s="29">
        <v>0.038</v>
      </c>
      <c r="F77" s="24">
        <f t="shared" si="40"/>
        <v>44</v>
      </c>
      <c r="G77" s="29">
        <v>1.818</v>
      </c>
      <c r="H77" s="29">
        <f t="shared" si="41"/>
        <v>0.069084</v>
      </c>
      <c r="I77" s="29">
        <f t="shared" si="42"/>
        <v>0.07444396551724139</v>
      </c>
      <c r="J77" s="30">
        <f t="shared" si="43"/>
        <v>1644.9342302651319</v>
      </c>
      <c r="K77" s="30">
        <f t="shared" si="44"/>
        <v>176770.1888351621</v>
      </c>
      <c r="L77" s="30">
        <f t="shared" si="45"/>
        <v>12184.619613531093</v>
      </c>
      <c r="M77" s="24">
        <v>10</v>
      </c>
      <c r="N77" s="31">
        <f t="shared" si="46"/>
        <v>300</v>
      </c>
      <c r="O77" s="57">
        <f t="shared" si="47"/>
        <v>79.26023778071334</v>
      </c>
      <c r="P77" s="19"/>
      <c r="Q77" s="19"/>
    </row>
    <row r="78" spans="1:17" ht="12.75">
      <c r="A78" s="18" t="s">
        <v>38</v>
      </c>
      <c r="B78" s="24">
        <v>10</v>
      </c>
      <c r="C78" s="24">
        <v>4</v>
      </c>
      <c r="D78" s="29">
        <v>0.75</v>
      </c>
      <c r="E78" s="29">
        <v>0.064</v>
      </c>
      <c r="F78" s="24">
        <f t="shared" si="40"/>
        <v>44</v>
      </c>
      <c r="G78" s="29">
        <v>1.818</v>
      </c>
      <c r="H78" s="29">
        <f t="shared" si="41"/>
        <v>0.11635200000000001</v>
      </c>
      <c r="I78" s="29">
        <f t="shared" si="42"/>
        <v>0.1236471838469713</v>
      </c>
      <c r="J78" s="30">
        <f t="shared" si="43"/>
        <v>976.679699219922</v>
      </c>
      <c r="K78" s="30">
        <f t="shared" si="44"/>
        <v>63191.391430551885</v>
      </c>
      <c r="L78" s="30">
        <f t="shared" si="45"/>
        <v>12016.287992940332</v>
      </c>
      <c r="M78" s="24">
        <v>10</v>
      </c>
      <c r="N78" s="31">
        <f t="shared" si="46"/>
        <v>300</v>
      </c>
      <c r="O78" s="57">
        <f t="shared" si="47"/>
        <v>79.26023778071334</v>
      </c>
      <c r="P78" s="19"/>
      <c r="Q78" s="19"/>
    </row>
    <row r="79" spans="1:17" ht="12.75">
      <c r="A79" s="18" t="s">
        <v>38</v>
      </c>
      <c r="B79" s="24">
        <v>10</v>
      </c>
      <c r="C79" s="24">
        <v>4</v>
      </c>
      <c r="D79" s="29">
        <v>0.875</v>
      </c>
      <c r="E79" s="29">
        <v>0.076</v>
      </c>
      <c r="F79" s="24">
        <f t="shared" si="40"/>
        <v>44</v>
      </c>
      <c r="G79" s="29">
        <v>1.818</v>
      </c>
      <c r="H79" s="29">
        <f t="shared" si="41"/>
        <v>0.138168</v>
      </c>
      <c r="I79" s="29">
        <f t="shared" si="42"/>
        <v>0.14590073917634636</v>
      </c>
      <c r="J79" s="30">
        <f t="shared" si="43"/>
        <v>822.4671151325659</v>
      </c>
      <c r="K79" s="30">
        <f t="shared" si="44"/>
        <v>45097.351515867056</v>
      </c>
      <c r="L79" s="30">
        <f t="shared" si="45"/>
        <v>11940.155228465526</v>
      </c>
      <c r="M79" s="24">
        <v>10</v>
      </c>
      <c r="N79" s="31">
        <f t="shared" si="46"/>
        <v>300</v>
      </c>
      <c r="O79" s="57">
        <f t="shared" si="47"/>
        <v>79.26023778071334</v>
      </c>
      <c r="P79" s="19"/>
      <c r="Q79" s="19"/>
    </row>
    <row r="80" spans="1:17" ht="12.75">
      <c r="A80" s="18" t="s">
        <v>38</v>
      </c>
      <c r="B80" s="24">
        <v>10</v>
      </c>
      <c r="C80" s="24">
        <v>4</v>
      </c>
      <c r="D80" s="29">
        <v>1</v>
      </c>
      <c r="E80" s="29">
        <v>0.089</v>
      </c>
      <c r="F80" s="24">
        <f t="shared" si="40"/>
        <v>44</v>
      </c>
      <c r="G80" s="29">
        <v>1.818</v>
      </c>
      <c r="H80" s="29">
        <f t="shared" si="41"/>
        <v>0.161802</v>
      </c>
      <c r="I80" s="29">
        <f t="shared" si="42"/>
        <v>0.1696927110644992</v>
      </c>
      <c r="J80" s="30">
        <f t="shared" si="43"/>
        <v>702.3314691019664</v>
      </c>
      <c r="K80" s="30">
        <f t="shared" si="44"/>
        <v>33110.743045882</v>
      </c>
      <c r="L80" s="30">
        <f t="shared" si="45"/>
        <v>11858.759309236342</v>
      </c>
      <c r="M80" s="24">
        <v>10</v>
      </c>
      <c r="N80" s="31">
        <f t="shared" si="46"/>
        <v>300</v>
      </c>
      <c r="O80" s="57">
        <f t="shared" si="47"/>
        <v>79.26023778071334</v>
      </c>
      <c r="P80" s="19"/>
      <c r="Q80" s="19"/>
    </row>
    <row r="81" spans="1:17" ht="12.75">
      <c r="A81" s="18" t="s">
        <v>38</v>
      </c>
      <c r="B81" s="24">
        <v>10</v>
      </c>
      <c r="C81" s="24">
        <v>4</v>
      </c>
      <c r="D81" s="29">
        <v>1.5</v>
      </c>
      <c r="E81" s="29">
        <v>0.14</v>
      </c>
      <c r="F81" s="24">
        <f t="shared" si="40"/>
        <v>44</v>
      </c>
      <c r="G81" s="29">
        <v>1.818</v>
      </c>
      <c r="H81" s="29">
        <f t="shared" si="41"/>
        <v>0.25452</v>
      </c>
      <c r="I81" s="29">
        <f t="shared" si="42"/>
        <v>0.25997957099080693</v>
      </c>
      <c r="J81" s="30">
        <f t="shared" si="43"/>
        <v>446.4821482148215</v>
      </c>
      <c r="K81" s="30">
        <f t="shared" si="44"/>
        <v>13738.991768106562</v>
      </c>
      <c r="L81" s="30">
        <f t="shared" si="45"/>
        <v>11549.874362979419</v>
      </c>
      <c r="M81" s="24">
        <v>10</v>
      </c>
      <c r="N81" s="31">
        <f t="shared" si="46"/>
        <v>300</v>
      </c>
      <c r="O81" s="57">
        <f t="shared" si="47"/>
        <v>79.26023778071334</v>
      </c>
      <c r="P81" s="19"/>
      <c r="Q81" s="19"/>
    </row>
    <row r="82" spans="1:17" ht="12.75">
      <c r="A82" s="18"/>
      <c r="B82" s="24"/>
      <c r="C82" s="24"/>
      <c r="D82" s="24"/>
      <c r="E82" s="29"/>
      <c r="F82" s="24"/>
      <c r="G82" s="29"/>
      <c r="H82" s="29"/>
      <c r="I82" s="29"/>
      <c r="J82" s="30"/>
      <c r="K82" s="30"/>
      <c r="L82" s="30"/>
      <c r="M82" s="24"/>
      <c r="N82" s="31"/>
      <c r="O82" s="57"/>
      <c r="P82" s="19"/>
      <c r="Q82" s="19"/>
    </row>
    <row r="83" spans="1:17" ht="12.75">
      <c r="A83" s="18" t="s">
        <v>38</v>
      </c>
      <c r="B83" s="24">
        <v>25</v>
      </c>
      <c r="C83" s="24">
        <v>9</v>
      </c>
      <c r="D83" s="29">
        <v>0.25</v>
      </c>
      <c r="E83" s="29">
        <v>0.013</v>
      </c>
      <c r="F83" s="24">
        <f aca="true" t="shared" si="48" ref="F83:F89">C83*11</f>
        <v>99</v>
      </c>
      <c r="G83" s="29">
        <v>1.818</v>
      </c>
      <c r="H83" s="29">
        <f aca="true" t="shared" si="49" ref="H83:H89">E83*G83</f>
        <v>0.023634</v>
      </c>
      <c r="I83" s="29">
        <f aca="true" t="shared" si="50" ref="I83:I89">4*((E83*G83)/(2*(E83+G83)))</f>
        <v>0.025815401419989076</v>
      </c>
      <c r="J83" s="30">
        <f aca="true" t="shared" si="51" ref="J83:J89">N83*16.667/(F83*H83)</f>
        <v>2137.008572652137</v>
      </c>
      <c r="K83" s="30">
        <f aca="true" t="shared" si="52" ref="K83:K89">8*J83/I83</f>
        <v>662242.9883263202</v>
      </c>
      <c r="L83" s="30">
        <f aca="true" t="shared" si="53" ref="L83:L89">I83*J83*1/0.01005</f>
        <v>5489.326780196299</v>
      </c>
      <c r="M83" s="24">
        <v>25</v>
      </c>
      <c r="N83" s="31">
        <f aca="true" t="shared" si="54" ref="N83:N89">+$J$13</f>
        <v>300</v>
      </c>
      <c r="O83" s="57">
        <f aca="true" t="shared" si="55" ref="O83:O89">N83/3.785</f>
        <v>79.26023778071334</v>
      </c>
      <c r="P83" s="19"/>
      <c r="Q83" s="19"/>
    </row>
    <row r="84" spans="1:17" ht="12.75">
      <c r="A84" s="18" t="s">
        <v>38</v>
      </c>
      <c r="B84" s="24">
        <v>25</v>
      </c>
      <c r="C84" s="24">
        <v>9</v>
      </c>
      <c r="D84" s="29">
        <v>0.375</v>
      </c>
      <c r="E84" s="29">
        <v>0.026</v>
      </c>
      <c r="F84" s="24">
        <f t="shared" si="48"/>
        <v>99</v>
      </c>
      <c r="G84" s="29">
        <v>1.818</v>
      </c>
      <c r="H84" s="29">
        <f t="shared" si="49"/>
        <v>0.047268</v>
      </c>
      <c r="I84" s="29">
        <f t="shared" si="50"/>
        <v>0.051266811279826456</v>
      </c>
      <c r="J84" s="30">
        <f t="shared" si="51"/>
        <v>1068.5042863260685</v>
      </c>
      <c r="K84" s="30">
        <f t="shared" si="52"/>
        <v>166736.21934376497</v>
      </c>
      <c r="L84" s="30">
        <f t="shared" si="53"/>
        <v>5450.627621767582</v>
      </c>
      <c r="M84" s="24">
        <v>25</v>
      </c>
      <c r="N84" s="31">
        <f t="shared" si="54"/>
        <v>300</v>
      </c>
      <c r="O84" s="57">
        <f t="shared" si="55"/>
        <v>79.26023778071334</v>
      </c>
      <c r="P84" s="19"/>
      <c r="Q84" s="19"/>
    </row>
    <row r="85" spans="1:17" ht="12.75">
      <c r="A85" s="18" t="s">
        <v>38</v>
      </c>
      <c r="B85" s="24">
        <v>25</v>
      </c>
      <c r="C85" s="24">
        <v>9</v>
      </c>
      <c r="D85" s="29">
        <v>0.5</v>
      </c>
      <c r="E85" s="29">
        <v>0.038</v>
      </c>
      <c r="F85" s="24">
        <f t="shared" si="48"/>
        <v>99</v>
      </c>
      <c r="G85" s="29">
        <v>1.818</v>
      </c>
      <c r="H85" s="29">
        <f t="shared" si="49"/>
        <v>0.069084</v>
      </c>
      <c r="I85" s="29">
        <f t="shared" si="50"/>
        <v>0.07444396551724139</v>
      </c>
      <c r="J85" s="30">
        <f t="shared" si="51"/>
        <v>731.0818801178362</v>
      </c>
      <c r="K85" s="30">
        <f t="shared" si="52"/>
        <v>78564.52837118313</v>
      </c>
      <c r="L85" s="30">
        <f t="shared" si="53"/>
        <v>5415.386494902707</v>
      </c>
      <c r="M85" s="24">
        <v>25</v>
      </c>
      <c r="N85" s="31">
        <f t="shared" si="54"/>
        <v>300</v>
      </c>
      <c r="O85" s="57">
        <f t="shared" si="55"/>
        <v>79.26023778071334</v>
      </c>
      <c r="P85" s="19"/>
      <c r="Q85" s="19"/>
    </row>
    <row r="86" spans="1:17" ht="12.75">
      <c r="A86" s="18" t="s">
        <v>38</v>
      </c>
      <c r="B86" s="24">
        <v>25</v>
      </c>
      <c r="C86" s="24">
        <v>9</v>
      </c>
      <c r="D86" s="29">
        <v>0.75</v>
      </c>
      <c r="E86" s="29">
        <v>0.064</v>
      </c>
      <c r="F86" s="24">
        <f t="shared" si="48"/>
        <v>99</v>
      </c>
      <c r="G86" s="29">
        <v>1.818</v>
      </c>
      <c r="H86" s="29">
        <f t="shared" si="49"/>
        <v>0.11635200000000001</v>
      </c>
      <c r="I86" s="29">
        <f t="shared" si="50"/>
        <v>0.1236471838469713</v>
      </c>
      <c r="J86" s="30">
        <f t="shared" si="51"/>
        <v>434.0798663199653</v>
      </c>
      <c r="K86" s="30">
        <f t="shared" si="52"/>
        <v>28085.062858023055</v>
      </c>
      <c r="L86" s="30">
        <f t="shared" si="53"/>
        <v>5340.572441306814</v>
      </c>
      <c r="M86" s="24">
        <v>25</v>
      </c>
      <c r="N86" s="31">
        <f t="shared" si="54"/>
        <v>300</v>
      </c>
      <c r="O86" s="57">
        <f t="shared" si="55"/>
        <v>79.26023778071334</v>
      </c>
      <c r="P86" s="19"/>
      <c r="Q86" s="19"/>
    </row>
    <row r="87" spans="1:17" ht="12.75">
      <c r="A87" s="18" t="s">
        <v>38</v>
      </c>
      <c r="B87" s="24">
        <v>25</v>
      </c>
      <c r="C87" s="24">
        <v>9</v>
      </c>
      <c r="D87" s="29">
        <v>0.875</v>
      </c>
      <c r="E87" s="29">
        <v>0.076</v>
      </c>
      <c r="F87" s="24">
        <f t="shared" si="48"/>
        <v>99</v>
      </c>
      <c r="G87" s="29">
        <v>1.818</v>
      </c>
      <c r="H87" s="29">
        <f t="shared" si="49"/>
        <v>0.138168</v>
      </c>
      <c r="I87" s="29">
        <f t="shared" si="50"/>
        <v>0.14590073917634636</v>
      </c>
      <c r="J87" s="30">
        <f t="shared" si="51"/>
        <v>365.5409400589181</v>
      </c>
      <c r="K87" s="30">
        <f t="shared" si="52"/>
        <v>20043.267340385355</v>
      </c>
      <c r="L87" s="30">
        <f t="shared" si="53"/>
        <v>5306.735657095788</v>
      </c>
      <c r="M87" s="24">
        <v>25</v>
      </c>
      <c r="N87" s="31">
        <f t="shared" si="54"/>
        <v>300</v>
      </c>
      <c r="O87" s="57">
        <f t="shared" si="55"/>
        <v>79.26023778071334</v>
      </c>
      <c r="P87" s="19"/>
      <c r="Q87" s="19"/>
    </row>
    <row r="88" spans="1:17" ht="12.75">
      <c r="A88" s="18" t="s">
        <v>38</v>
      </c>
      <c r="B88" s="24">
        <v>25</v>
      </c>
      <c r="C88" s="24">
        <v>9</v>
      </c>
      <c r="D88" s="29">
        <v>1</v>
      </c>
      <c r="E88" s="29">
        <v>0.089</v>
      </c>
      <c r="F88" s="24">
        <f t="shared" si="48"/>
        <v>99</v>
      </c>
      <c r="G88" s="29">
        <v>1.818</v>
      </c>
      <c r="H88" s="29">
        <f t="shared" si="49"/>
        <v>0.161802</v>
      </c>
      <c r="I88" s="29">
        <f t="shared" si="50"/>
        <v>0.1696927110644992</v>
      </c>
      <c r="J88" s="30">
        <f t="shared" si="51"/>
        <v>312.14731960087397</v>
      </c>
      <c r="K88" s="30">
        <f t="shared" si="52"/>
        <v>14715.88579816978</v>
      </c>
      <c r="L88" s="30">
        <f t="shared" si="53"/>
        <v>5270.55969299393</v>
      </c>
      <c r="M88" s="24">
        <v>25</v>
      </c>
      <c r="N88" s="31">
        <f t="shared" si="54"/>
        <v>300</v>
      </c>
      <c r="O88" s="57">
        <f t="shared" si="55"/>
        <v>79.26023778071334</v>
      </c>
      <c r="P88" s="19"/>
      <c r="Q88" s="19"/>
    </row>
    <row r="89" spans="1:17" ht="12.75">
      <c r="A89" s="18" t="s">
        <v>38</v>
      </c>
      <c r="B89" s="24">
        <v>25</v>
      </c>
      <c r="C89" s="24">
        <v>9</v>
      </c>
      <c r="D89" s="29">
        <v>1.5</v>
      </c>
      <c r="E89" s="29">
        <v>0.14</v>
      </c>
      <c r="F89" s="24">
        <f t="shared" si="48"/>
        <v>99</v>
      </c>
      <c r="G89" s="29">
        <v>1.818</v>
      </c>
      <c r="H89" s="29">
        <f t="shared" si="49"/>
        <v>0.25452</v>
      </c>
      <c r="I89" s="29">
        <f t="shared" si="50"/>
        <v>0.25997957099080693</v>
      </c>
      <c r="J89" s="30">
        <f t="shared" si="51"/>
        <v>198.43651031769843</v>
      </c>
      <c r="K89" s="30">
        <f t="shared" si="52"/>
        <v>6106.218563602916</v>
      </c>
      <c r="L89" s="30">
        <f t="shared" si="53"/>
        <v>5133.27749465752</v>
      </c>
      <c r="M89" s="24">
        <v>25</v>
      </c>
      <c r="N89" s="31">
        <f t="shared" si="54"/>
        <v>300</v>
      </c>
      <c r="O89" s="57">
        <f t="shared" si="55"/>
        <v>79.26023778071334</v>
      </c>
      <c r="P89" s="19"/>
      <c r="Q89" s="19"/>
    </row>
    <row r="90" spans="1:17" ht="12.75">
      <c r="A90" s="18"/>
      <c r="B90" s="24"/>
      <c r="C90" s="24"/>
      <c r="D90" s="24"/>
      <c r="E90" s="29"/>
      <c r="F90" s="24"/>
      <c r="G90" s="29"/>
      <c r="H90" s="29"/>
      <c r="I90" s="29"/>
      <c r="J90" s="30"/>
      <c r="K90" s="30"/>
      <c r="L90" s="30"/>
      <c r="M90" s="24"/>
      <c r="N90" s="31"/>
      <c r="O90" s="57"/>
      <c r="P90" s="19"/>
      <c r="Q90" s="19"/>
    </row>
    <row r="91" spans="1:17" ht="12.75">
      <c r="A91" s="18" t="s">
        <v>38</v>
      </c>
      <c r="B91" s="24">
        <v>50</v>
      </c>
      <c r="C91" s="24">
        <v>17</v>
      </c>
      <c r="D91" s="29">
        <v>0.25</v>
      </c>
      <c r="E91" s="29">
        <v>0.013</v>
      </c>
      <c r="F91" s="24">
        <f aca="true" t="shared" si="56" ref="F91:F97">C91*11</f>
        <v>187</v>
      </c>
      <c r="G91" s="29">
        <v>1.818</v>
      </c>
      <c r="H91" s="29">
        <f aca="true" t="shared" si="57" ref="H91:H97">E91*G91</f>
        <v>0.023634</v>
      </c>
      <c r="I91" s="29">
        <f aca="true" t="shared" si="58" ref="I91:I97">4*((E91*G91)/(2*(E91+G91)))</f>
        <v>0.025815401419989076</v>
      </c>
      <c r="J91" s="30">
        <f aca="true" t="shared" si="59" ref="J91:J97">N91*16.667/(F91*H91)</f>
        <v>1131.3574796393668</v>
      </c>
      <c r="K91" s="30">
        <f aca="true" t="shared" si="60" ref="K91:K97">8*J91/I91</f>
        <v>350599.22911393427</v>
      </c>
      <c r="L91" s="30">
        <f aca="true" t="shared" si="61" ref="L91:L97">I91*J91*1/0.01005</f>
        <v>2906.1141777509824</v>
      </c>
      <c r="M91" s="24">
        <v>50</v>
      </c>
      <c r="N91" s="31">
        <f aca="true" t="shared" si="62" ref="N91:N97">+$J$13</f>
        <v>300</v>
      </c>
      <c r="O91" s="57">
        <f aca="true" t="shared" si="63" ref="O91:O105">N91/3.785</f>
        <v>79.26023778071334</v>
      </c>
      <c r="P91" s="19"/>
      <c r="Q91" s="19"/>
    </row>
    <row r="92" spans="1:17" ht="12.75">
      <c r="A92" s="18" t="s">
        <v>38</v>
      </c>
      <c r="B92" s="24">
        <v>50</v>
      </c>
      <c r="C92" s="24">
        <v>17</v>
      </c>
      <c r="D92" s="29">
        <v>0.375</v>
      </c>
      <c r="E92" s="29">
        <v>0.026</v>
      </c>
      <c r="F92" s="24">
        <f t="shared" si="56"/>
        <v>187</v>
      </c>
      <c r="G92" s="29">
        <v>1.818</v>
      </c>
      <c r="H92" s="29">
        <f t="shared" si="57"/>
        <v>0.047268</v>
      </c>
      <c r="I92" s="29">
        <f t="shared" si="58"/>
        <v>0.051266811279826456</v>
      </c>
      <c r="J92" s="30">
        <f t="shared" si="59"/>
        <v>565.6787398196834</v>
      </c>
      <c r="K92" s="30">
        <f t="shared" si="60"/>
        <v>88272.1161231697</v>
      </c>
      <c r="L92" s="30">
        <f t="shared" si="61"/>
        <v>2885.626387994603</v>
      </c>
      <c r="M92" s="24">
        <v>50</v>
      </c>
      <c r="N92" s="31">
        <f t="shared" si="62"/>
        <v>300</v>
      </c>
      <c r="O92" s="57">
        <f t="shared" si="63"/>
        <v>79.26023778071334</v>
      </c>
      <c r="P92" s="19"/>
      <c r="Q92" s="19"/>
    </row>
    <row r="93" spans="1:17" ht="12.75">
      <c r="A93" s="18" t="s">
        <v>38</v>
      </c>
      <c r="B93" s="24">
        <v>50</v>
      </c>
      <c r="C93" s="24">
        <v>17</v>
      </c>
      <c r="D93" s="29">
        <v>0.5</v>
      </c>
      <c r="E93" s="29">
        <v>0.038</v>
      </c>
      <c r="F93" s="24">
        <f t="shared" si="56"/>
        <v>187</v>
      </c>
      <c r="G93" s="29">
        <v>1.818</v>
      </c>
      <c r="H93" s="29">
        <f t="shared" si="57"/>
        <v>0.069084</v>
      </c>
      <c r="I93" s="29">
        <f t="shared" si="58"/>
        <v>0.07444396551724139</v>
      </c>
      <c r="J93" s="30">
        <f t="shared" si="59"/>
        <v>387.04334829767805</v>
      </c>
      <c r="K93" s="30">
        <f t="shared" si="60"/>
        <v>41592.985608273426</v>
      </c>
      <c r="L93" s="30">
        <f t="shared" si="61"/>
        <v>2866.969320830845</v>
      </c>
      <c r="M93" s="24">
        <v>50</v>
      </c>
      <c r="N93" s="31">
        <f t="shared" si="62"/>
        <v>300</v>
      </c>
      <c r="O93" s="57">
        <f t="shared" si="63"/>
        <v>79.26023778071334</v>
      </c>
      <c r="P93" s="19"/>
      <c r="Q93" s="19"/>
    </row>
    <row r="94" spans="1:17" ht="12.75">
      <c r="A94" s="18" t="s">
        <v>38</v>
      </c>
      <c r="B94" s="24">
        <v>50</v>
      </c>
      <c r="C94" s="24">
        <v>17</v>
      </c>
      <c r="D94" s="29">
        <v>0.75</v>
      </c>
      <c r="E94" s="29">
        <v>0.064</v>
      </c>
      <c r="F94" s="24">
        <f t="shared" si="56"/>
        <v>187</v>
      </c>
      <c r="G94" s="29">
        <v>1.818</v>
      </c>
      <c r="H94" s="29">
        <f t="shared" si="57"/>
        <v>0.11635200000000001</v>
      </c>
      <c r="I94" s="29">
        <f t="shared" si="58"/>
        <v>0.1236471838469713</v>
      </c>
      <c r="J94" s="30">
        <f t="shared" si="59"/>
        <v>229.80698805174634</v>
      </c>
      <c r="K94" s="30">
        <f t="shared" si="60"/>
        <v>14868.562689541619</v>
      </c>
      <c r="L94" s="30">
        <f t="shared" si="61"/>
        <v>2827.3618806918425</v>
      </c>
      <c r="M94" s="24">
        <v>50</v>
      </c>
      <c r="N94" s="31">
        <f t="shared" si="62"/>
        <v>300</v>
      </c>
      <c r="O94" s="57">
        <f t="shared" si="63"/>
        <v>79.26023778071334</v>
      </c>
      <c r="P94" s="19"/>
      <c r="Q94" s="19"/>
    </row>
    <row r="95" spans="1:17" ht="12.75">
      <c r="A95" s="18" t="s">
        <v>38</v>
      </c>
      <c r="B95" s="24">
        <v>50</v>
      </c>
      <c r="C95" s="24">
        <v>17</v>
      </c>
      <c r="D95" s="29">
        <v>0.875</v>
      </c>
      <c r="E95" s="29">
        <v>0.076</v>
      </c>
      <c r="F95" s="24">
        <f t="shared" si="56"/>
        <v>187</v>
      </c>
      <c r="G95" s="29">
        <v>1.818</v>
      </c>
      <c r="H95" s="29">
        <f t="shared" si="57"/>
        <v>0.138168</v>
      </c>
      <c r="I95" s="29">
        <f t="shared" si="58"/>
        <v>0.14590073917634636</v>
      </c>
      <c r="J95" s="30">
        <f t="shared" si="59"/>
        <v>193.52167414883903</v>
      </c>
      <c r="K95" s="30">
        <f t="shared" si="60"/>
        <v>10611.141533145188</v>
      </c>
      <c r="L95" s="30">
        <f t="shared" si="61"/>
        <v>2809.4482890507115</v>
      </c>
      <c r="M95" s="24">
        <v>50</v>
      </c>
      <c r="N95" s="31">
        <f t="shared" si="62"/>
        <v>300</v>
      </c>
      <c r="O95" s="57">
        <f t="shared" si="63"/>
        <v>79.26023778071334</v>
      </c>
      <c r="P95" s="19"/>
      <c r="Q95" s="19"/>
    </row>
    <row r="96" spans="1:17" ht="12.75">
      <c r="A96" s="18" t="s">
        <v>38</v>
      </c>
      <c r="B96" s="24">
        <v>50</v>
      </c>
      <c r="C96" s="24">
        <v>17</v>
      </c>
      <c r="D96" s="29">
        <v>1</v>
      </c>
      <c r="E96" s="29">
        <v>0.089</v>
      </c>
      <c r="F96" s="24">
        <f t="shared" si="56"/>
        <v>187</v>
      </c>
      <c r="G96" s="29">
        <v>1.818</v>
      </c>
      <c r="H96" s="29">
        <f t="shared" si="57"/>
        <v>0.161802</v>
      </c>
      <c r="I96" s="29">
        <f t="shared" si="58"/>
        <v>0.1696927110644992</v>
      </c>
      <c r="J96" s="30">
        <f t="shared" si="59"/>
        <v>165.25446331810974</v>
      </c>
      <c r="K96" s="30">
        <f t="shared" si="60"/>
        <v>7790.763069619295</v>
      </c>
      <c r="L96" s="30">
        <f t="shared" si="61"/>
        <v>2790.2963080556096</v>
      </c>
      <c r="M96" s="24">
        <v>50</v>
      </c>
      <c r="N96" s="31">
        <f t="shared" si="62"/>
        <v>300</v>
      </c>
      <c r="O96" s="57">
        <f t="shared" si="63"/>
        <v>79.26023778071334</v>
      </c>
      <c r="P96" s="19"/>
      <c r="Q96" s="19"/>
    </row>
    <row r="97" spans="1:17" ht="12.75">
      <c r="A97" s="18" t="s">
        <v>38</v>
      </c>
      <c r="B97" s="24">
        <v>50</v>
      </c>
      <c r="C97" s="24">
        <v>17</v>
      </c>
      <c r="D97" s="29">
        <v>1.5</v>
      </c>
      <c r="E97" s="29">
        <v>0.14</v>
      </c>
      <c r="F97" s="24">
        <f t="shared" si="56"/>
        <v>187</v>
      </c>
      <c r="G97" s="29">
        <v>1.818</v>
      </c>
      <c r="H97" s="29">
        <f t="shared" si="57"/>
        <v>0.25452</v>
      </c>
      <c r="I97" s="29">
        <f t="shared" si="58"/>
        <v>0.25997957099080693</v>
      </c>
      <c r="J97" s="30">
        <f t="shared" si="59"/>
        <v>105.05462310936976</v>
      </c>
      <c r="K97" s="30">
        <f t="shared" si="60"/>
        <v>3232.703945436838</v>
      </c>
      <c r="L97" s="30">
        <f t="shared" si="61"/>
        <v>2717.6174971716277</v>
      </c>
      <c r="M97" s="24">
        <v>50</v>
      </c>
      <c r="N97" s="31">
        <f t="shared" si="62"/>
        <v>300</v>
      </c>
      <c r="O97" s="57">
        <f t="shared" si="63"/>
        <v>79.26023778071334</v>
      </c>
      <c r="P97" s="19"/>
      <c r="Q97" s="19"/>
    </row>
    <row r="98" spans="1:17" ht="12.75">
      <c r="A98" s="18"/>
      <c r="B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57"/>
      <c r="P98" s="19"/>
      <c r="Q98" s="19"/>
    </row>
    <row r="99" spans="1:17" ht="12.75">
      <c r="A99" s="18" t="s">
        <v>38</v>
      </c>
      <c r="B99" s="24">
        <v>100</v>
      </c>
      <c r="C99" s="24">
        <v>34</v>
      </c>
      <c r="D99" s="29">
        <v>0.25</v>
      </c>
      <c r="E99" s="29">
        <v>0.013</v>
      </c>
      <c r="F99" s="24">
        <f aca="true" t="shared" si="64" ref="F99:F105">C99*11</f>
        <v>374</v>
      </c>
      <c r="G99" s="29">
        <v>1.818</v>
      </c>
      <c r="H99" s="29">
        <f aca="true" t="shared" si="65" ref="H99:H105">E99*G99</f>
        <v>0.023634</v>
      </c>
      <c r="I99" s="29">
        <f aca="true" t="shared" si="66" ref="I99:I105">4*((E99*G99)/(2*(E99+G99)))</f>
        <v>0.025815401419989076</v>
      </c>
      <c r="J99" s="30">
        <f aca="true" t="shared" si="67" ref="J99:J105">N99*16.667/(F99*H99)</f>
        <v>565.6787398196834</v>
      </c>
      <c r="K99" s="30">
        <f aca="true" t="shared" si="68" ref="K99:K105">8*J99/I99</f>
        <v>175299.61455696714</v>
      </c>
      <c r="L99" s="30">
        <f aca="true" t="shared" si="69" ref="L99:L105">I99*J99*1/0.01005</f>
        <v>1453.0570888754912</v>
      </c>
      <c r="M99" s="24">
        <v>100</v>
      </c>
      <c r="N99" s="31">
        <f aca="true" t="shared" si="70" ref="N99:N105">+$J$13</f>
        <v>300</v>
      </c>
      <c r="O99" s="57">
        <f t="shared" si="63"/>
        <v>79.26023778071334</v>
      </c>
      <c r="P99" s="19"/>
      <c r="Q99" s="19"/>
    </row>
    <row r="100" spans="1:17" ht="12.75">
      <c r="A100" s="18" t="s">
        <v>38</v>
      </c>
      <c r="B100" s="24">
        <v>100</v>
      </c>
      <c r="C100" s="24">
        <v>34</v>
      </c>
      <c r="D100" s="29">
        <v>0.375</v>
      </c>
      <c r="E100" s="29">
        <v>0.026</v>
      </c>
      <c r="F100" s="24">
        <f t="shared" si="64"/>
        <v>374</v>
      </c>
      <c r="G100" s="29">
        <v>1.818</v>
      </c>
      <c r="H100" s="29">
        <f t="shared" si="65"/>
        <v>0.047268</v>
      </c>
      <c r="I100" s="29">
        <f t="shared" si="66"/>
        <v>0.051266811279826456</v>
      </c>
      <c r="J100" s="30">
        <f t="shared" si="67"/>
        <v>282.8393699098417</v>
      </c>
      <c r="K100" s="30">
        <f t="shared" si="68"/>
        <v>44136.05806158485</v>
      </c>
      <c r="L100" s="30">
        <f t="shared" si="69"/>
        <v>1442.8131939973016</v>
      </c>
      <c r="M100" s="24">
        <v>100</v>
      </c>
      <c r="N100" s="31">
        <f t="shared" si="70"/>
        <v>300</v>
      </c>
      <c r="O100" s="57">
        <f t="shared" si="63"/>
        <v>79.26023778071334</v>
      </c>
      <c r="P100" s="19"/>
      <c r="Q100" s="19"/>
    </row>
    <row r="101" spans="1:17" ht="12.75">
      <c r="A101" s="18" t="s">
        <v>38</v>
      </c>
      <c r="B101" s="24">
        <v>100</v>
      </c>
      <c r="C101" s="24">
        <v>34</v>
      </c>
      <c r="D101" s="29">
        <v>0.5</v>
      </c>
      <c r="E101" s="29">
        <v>0.038</v>
      </c>
      <c r="F101" s="24">
        <f t="shared" si="64"/>
        <v>374</v>
      </c>
      <c r="G101" s="29">
        <v>1.818</v>
      </c>
      <c r="H101" s="29">
        <f t="shared" si="65"/>
        <v>0.069084</v>
      </c>
      <c r="I101" s="29">
        <f t="shared" si="66"/>
        <v>0.07444396551724139</v>
      </c>
      <c r="J101" s="30">
        <f t="shared" si="67"/>
        <v>193.52167414883903</v>
      </c>
      <c r="K101" s="30">
        <f t="shared" si="68"/>
        <v>20796.492804136713</v>
      </c>
      <c r="L101" s="30">
        <f t="shared" si="69"/>
        <v>1433.4846604154225</v>
      </c>
      <c r="M101" s="24">
        <v>100</v>
      </c>
      <c r="N101" s="31">
        <f t="shared" si="70"/>
        <v>300</v>
      </c>
      <c r="O101" s="57">
        <f t="shared" si="63"/>
        <v>79.26023778071334</v>
      </c>
      <c r="P101" s="19"/>
      <c r="Q101" s="19"/>
    </row>
    <row r="102" spans="1:17" ht="12.75">
      <c r="A102" s="18" t="s">
        <v>38</v>
      </c>
      <c r="B102" s="24">
        <v>100</v>
      </c>
      <c r="C102" s="24">
        <v>34</v>
      </c>
      <c r="D102" s="29">
        <v>0.75</v>
      </c>
      <c r="E102" s="29">
        <v>0.064</v>
      </c>
      <c r="F102" s="24">
        <f t="shared" si="64"/>
        <v>374</v>
      </c>
      <c r="G102" s="29">
        <v>1.818</v>
      </c>
      <c r="H102" s="29">
        <f t="shared" si="65"/>
        <v>0.11635200000000001</v>
      </c>
      <c r="I102" s="29">
        <f t="shared" si="66"/>
        <v>0.1236471838469713</v>
      </c>
      <c r="J102" s="30">
        <f t="shared" si="67"/>
        <v>114.90349402587317</v>
      </c>
      <c r="K102" s="30">
        <f t="shared" si="68"/>
        <v>7434.2813447708095</v>
      </c>
      <c r="L102" s="30">
        <f t="shared" si="69"/>
        <v>1413.6809403459213</v>
      </c>
      <c r="M102" s="24">
        <v>100</v>
      </c>
      <c r="N102" s="31">
        <f t="shared" si="70"/>
        <v>300</v>
      </c>
      <c r="O102" s="57">
        <f t="shared" si="63"/>
        <v>79.26023778071334</v>
      </c>
      <c r="P102" s="19"/>
      <c r="Q102" s="19"/>
    </row>
    <row r="103" spans="1:17" ht="12.75">
      <c r="A103" s="18" t="s">
        <v>38</v>
      </c>
      <c r="B103" s="24">
        <v>100</v>
      </c>
      <c r="C103" s="24">
        <v>34</v>
      </c>
      <c r="D103" s="29">
        <v>0.875</v>
      </c>
      <c r="E103" s="29">
        <v>0.076</v>
      </c>
      <c r="F103" s="24">
        <f t="shared" si="64"/>
        <v>374</v>
      </c>
      <c r="G103" s="29">
        <v>1.818</v>
      </c>
      <c r="H103" s="29">
        <f t="shared" si="65"/>
        <v>0.138168</v>
      </c>
      <c r="I103" s="29">
        <f t="shared" si="66"/>
        <v>0.14590073917634636</v>
      </c>
      <c r="J103" s="30">
        <f t="shared" si="67"/>
        <v>96.76083707441951</v>
      </c>
      <c r="K103" s="30">
        <f t="shared" si="68"/>
        <v>5305.570766572594</v>
      </c>
      <c r="L103" s="30">
        <f t="shared" si="69"/>
        <v>1404.7241445253558</v>
      </c>
      <c r="M103" s="24">
        <v>100</v>
      </c>
      <c r="N103" s="31">
        <f t="shared" si="70"/>
        <v>300</v>
      </c>
      <c r="O103" s="57">
        <f t="shared" si="63"/>
        <v>79.26023778071334</v>
      </c>
      <c r="P103" s="19"/>
      <c r="Q103" s="19"/>
    </row>
    <row r="104" spans="1:17" ht="12.75">
      <c r="A104" s="18" t="s">
        <v>38</v>
      </c>
      <c r="B104" s="24">
        <v>100</v>
      </c>
      <c r="C104" s="24">
        <v>34</v>
      </c>
      <c r="D104" s="29">
        <v>1</v>
      </c>
      <c r="E104" s="29">
        <v>0.089</v>
      </c>
      <c r="F104" s="24">
        <f t="shared" si="64"/>
        <v>374</v>
      </c>
      <c r="G104" s="29">
        <v>1.818</v>
      </c>
      <c r="H104" s="29">
        <f t="shared" si="65"/>
        <v>0.161802</v>
      </c>
      <c r="I104" s="29">
        <f t="shared" si="66"/>
        <v>0.1696927110644992</v>
      </c>
      <c r="J104" s="30">
        <f t="shared" si="67"/>
        <v>82.62723165905487</v>
      </c>
      <c r="K104" s="30">
        <f t="shared" si="68"/>
        <v>3895.3815348096473</v>
      </c>
      <c r="L104" s="30">
        <f t="shared" si="69"/>
        <v>1395.1481540278048</v>
      </c>
      <c r="M104" s="24">
        <v>100</v>
      </c>
      <c r="N104" s="31">
        <f t="shared" si="70"/>
        <v>300</v>
      </c>
      <c r="O104" s="57">
        <f t="shared" si="63"/>
        <v>79.26023778071334</v>
      </c>
      <c r="P104" s="19"/>
      <c r="Q104" s="19"/>
    </row>
    <row r="105" spans="1:17" ht="13.5" thickBot="1">
      <c r="A105" s="34" t="s">
        <v>38</v>
      </c>
      <c r="B105" s="64">
        <v>100</v>
      </c>
      <c r="C105" s="64">
        <v>34</v>
      </c>
      <c r="D105" s="65">
        <v>1.5</v>
      </c>
      <c r="E105" s="65">
        <v>0.14</v>
      </c>
      <c r="F105" s="64">
        <f t="shared" si="64"/>
        <v>374</v>
      </c>
      <c r="G105" s="65">
        <v>1.818</v>
      </c>
      <c r="H105" s="65">
        <f t="shared" si="65"/>
        <v>0.25452</v>
      </c>
      <c r="I105" s="65">
        <f t="shared" si="66"/>
        <v>0.25997957099080693</v>
      </c>
      <c r="J105" s="66">
        <f t="shared" si="67"/>
        <v>52.52731155468488</v>
      </c>
      <c r="K105" s="66">
        <f t="shared" si="68"/>
        <v>1616.351972718419</v>
      </c>
      <c r="L105" s="66">
        <f t="shared" si="69"/>
        <v>1358.8087485858139</v>
      </c>
      <c r="M105" s="64">
        <v>100</v>
      </c>
      <c r="N105" s="67">
        <f t="shared" si="70"/>
        <v>300</v>
      </c>
      <c r="O105" s="62">
        <f t="shared" si="63"/>
        <v>79.26023778071334</v>
      </c>
      <c r="P105" s="19"/>
      <c r="Q105" s="19"/>
    </row>
  </sheetData>
  <sheetProtection password="83AF" sheet="1" objects="1" scenarios="1"/>
  <protectedRanges>
    <protectedRange sqref="J13" name="Range1"/>
  </protectedRanges>
  <printOptions/>
  <pageMargins left="0.75" right="0.75" top="0.65" bottom="0.69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Carolina SRT,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B. Kopf</dc:creator>
  <cp:keywords/>
  <dc:description/>
  <cp:lastModifiedBy>Mark Vander Hoff</cp:lastModifiedBy>
  <cp:lastPrinted>2007-10-15T18:29:20Z</cp:lastPrinted>
  <dcterms:created xsi:type="dcterms:W3CDTF">1997-12-21T18:27:21Z</dcterms:created>
  <dcterms:modified xsi:type="dcterms:W3CDTF">2007-10-15T18:30:28Z</dcterms:modified>
  <cp:category/>
  <cp:version/>
  <cp:contentType/>
  <cp:contentStatus/>
</cp:coreProperties>
</file>